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 god_NOVI\KALKULATOR_I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<sst xmlns="http://schemas.openxmlformats.org/spreadsheetml/2006/main" count="86" uniqueCount="81">
  <si>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</si>
  <si>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</si>
  <si>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</si>
  <si>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</si>
  <si>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</si>
  <si>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</si>
  <si>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</si>
  <si>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</si>
  <si>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</si>
  <si>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</si>
  <si>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</si>
  <si>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</si>
  <si>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</si>
  <si>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</si>
  <si>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</si>
  <si>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</si>
  <si>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</si>
  <si>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</si>
  <si>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</si>
  <si>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</si>
  <si>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</si>
  <si>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</si>
  <si>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</si>
  <si>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</si>
  <si>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</si>
  <si>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</si>
  <si>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</si>
  <si>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</si>
  <si>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</si>
  <si>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</si>
  <si>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</si>
  <si>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</si>
  <si>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</si>
  <si>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</si>
  <si>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</si>
  <si>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</si>
  <si>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</si>
  <si>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</si>
  <si>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</si>
  <si>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</si>
  <si>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</si>
  <si>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</si>
  <si>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</si>
  <si>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</si>
  <si>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</si>
  <si>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</si>
  <si>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</si>
  <si>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</si>
  <si>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</si>
  <si>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</si>
  <si>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</si>
  <si>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</si>
  <si>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</si>
  <si>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</si>
  <si>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</si>
  <si>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</si>
  <si>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</si>
  <si>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</si>
  <si>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</si>
  <si>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</si>
  <si>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</si>
  <si>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</si>
  <si>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</si>
  <si>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</si>
  <si>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</si>
  <si>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</si>
  <si>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</si>
  <si>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</si>
  <si>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</si>
  <si>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</si>
  <si>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</si>
  <si>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</si>
  <si>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</si>
  <si>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</si>
  <si>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</si>
  <si>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</si>
  <si>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</si>
  <si>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</si>
  <si>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</si>
  <si>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</si>
  <si>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Nacrtna geometrija i kotirana projekcija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</si>
</sst>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7" zoomScaleNormal="100" workbookViewId="0">
      <selection activeCell="H22" sqref="H22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38" t="s">
        <v>72</v>
      </c>
      <c r="B1" s="38"/>
      <c r="C1" s="38"/>
      <c r="D1" s="38"/>
      <c r="E1" s="38"/>
      <c r="F1" s="38"/>
      <c r="G1" s="38"/>
      <c r="H1" s="38"/>
    </row>
    <row r="2" spans="1:18">
      <c r="A2" s="38"/>
      <c r="B2" s="38"/>
      <c r="C2" s="38"/>
      <c r="D2" s="38"/>
      <c r="E2" s="38"/>
      <c r="F2" s="38"/>
      <c r="G2" s="38"/>
      <c r="H2" s="3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7" t="s">
        <v>0</v>
      </c>
      <c r="B5" s="37"/>
      <c r="C5" s="37"/>
      <c r="D5" s="39" t="s">
        <v>78</v>
      </c>
      <c r="E5" s="40"/>
      <c r="F5" s="40"/>
      <c r="G5" s="40"/>
      <c r="H5" s="40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7" t="s">
        <v>1</v>
      </c>
      <c r="B6" s="37"/>
      <c r="C6" s="37"/>
      <c r="D6" s="39" t="s">
        <v>79</v>
      </c>
      <c r="E6" s="40"/>
      <c r="F6" s="40"/>
      <c r="G6" s="40"/>
      <c r="H6" s="40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7" t="s">
        <v>2</v>
      </c>
      <c r="B7" s="37"/>
      <c r="C7" s="37"/>
      <c r="D7" s="41" t="s">
        <v>80</v>
      </c>
      <c r="E7" s="40"/>
      <c r="F7" s="40"/>
      <c r="G7" s="40"/>
      <c r="H7" s="40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7" t="s">
        <v>3</v>
      </c>
      <c r="B8" s="37"/>
      <c r="C8" s="37"/>
      <c r="D8" s="37"/>
      <c r="E8" s="37"/>
      <c r="F8" s="37"/>
      <c r="G8" s="37"/>
      <c r="H8" s="3">
        <v>6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7" t="s">
        <v>4</v>
      </c>
      <c r="B9" s="37"/>
      <c r="C9" s="37"/>
      <c r="D9" s="37"/>
      <c r="E9" s="37"/>
      <c r="F9" s="37"/>
      <c r="G9" s="37"/>
      <c r="H9" s="3">
        <v>4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7" t="s">
        <v>5</v>
      </c>
      <c r="B10" s="37"/>
      <c r="C10" s="37"/>
      <c r="D10" s="37"/>
      <c r="E10" s="37"/>
      <c r="F10" s="37"/>
      <c r="G10" s="37"/>
      <c r="H10" s="3">
        <v>0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7" t="s">
        <v>6</v>
      </c>
      <c r="B11" s="37"/>
      <c r="C11" s="37"/>
      <c r="D11" s="37"/>
      <c r="E11" s="37"/>
      <c r="F11" s="37"/>
      <c r="G11" s="37"/>
      <c r="H11" s="3">
        <v>2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7" t="s">
        <v>49</v>
      </c>
      <c r="B12" s="37"/>
      <c r="C12" s="37"/>
      <c r="D12" s="37"/>
      <c r="E12" s="37"/>
      <c r="F12" s="37"/>
      <c r="G12" s="37"/>
      <c r="H12" s="3">
        <v>400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7" t="s">
        <v>50</v>
      </c>
      <c r="B13" s="37"/>
      <c r="C13" s="37"/>
      <c r="D13" s="37"/>
      <c r="E13" s="37"/>
      <c r="F13" s="37"/>
      <c r="G13" s="37"/>
      <c r="H13" s="3">
        <v>80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7" t="s">
        <v>7</v>
      </c>
      <c r="B14" s="37"/>
      <c r="C14" s="37"/>
      <c r="D14" s="37"/>
      <c r="E14" s="37"/>
      <c r="F14" s="37"/>
      <c r="G14" s="37"/>
      <c r="H14" s="3"/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5" t="s">
        <v>60</v>
      </c>
      <c r="B15" s="36"/>
      <c r="C15" s="36"/>
      <c r="D15" s="36"/>
      <c r="E15" s="36"/>
      <c r="F15" s="36"/>
      <c r="G15" s="36"/>
      <c r="H15" s="3"/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7" t="s">
        <v>8</v>
      </c>
      <c r="B16" s="37"/>
      <c r="C16" s="37"/>
      <c r="D16" s="37"/>
      <c r="E16" s="37"/>
      <c r="F16" s="37"/>
      <c r="G16" s="37"/>
      <c r="H16" s="3"/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7" t="s">
        <v>51</v>
      </c>
      <c r="B17" s="37"/>
      <c r="C17" s="37"/>
      <c r="D17" s="37"/>
      <c r="E17" s="37"/>
      <c r="F17" s="37"/>
      <c r="G17" s="37"/>
      <c r="H17" s="3"/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7" t="s">
        <v>9</v>
      </c>
      <c r="B18" s="37"/>
      <c r="C18" s="37"/>
      <c r="D18" s="37"/>
      <c r="E18" s="37"/>
      <c r="F18" s="37"/>
      <c r="G18" s="37"/>
      <c r="H18" s="3"/>
      <c r="I18" s="25"/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7" t="s">
        <v>75</v>
      </c>
      <c r="B19" s="37"/>
      <c r="C19" s="37"/>
      <c r="D19" s="37"/>
      <c r="E19" s="37"/>
      <c r="F19" s="37"/>
      <c r="G19" s="37"/>
      <c r="H19" s="3">
        <v>10</v>
      </c>
      <c r="I19" s="28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7" t="s">
        <v>10</v>
      </c>
      <c r="B20" s="37"/>
      <c r="C20" s="37"/>
      <c r="D20" s="37"/>
      <c r="E20" s="37"/>
      <c r="F20" s="37"/>
      <c r="G20" s="37"/>
      <c r="H20" s="3"/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7" t="s">
        <v>11</v>
      </c>
      <c r="B21" s="37"/>
      <c r="C21" s="37"/>
      <c r="D21" s="37"/>
      <c r="E21" s="37"/>
      <c r="F21" s="37"/>
      <c r="G21" s="37"/>
      <c r="H21" s="3"/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7" t="s">
        <v>12</v>
      </c>
      <c r="B22" s="37"/>
      <c r="C22" s="37"/>
      <c r="D22" s="37"/>
      <c r="E22" s="37"/>
      <c r="F22" s="37"/>
      <c r="G22" s="37"/>
      <c r="H22" s="3">
        <v>20</v>
      </c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7" t="s">
        <v>13</v>
      </c>
      <c r="B23" s="37"/>
      <c r="C23" s="37"/>
      <c r="D23" s="37"/>
      <c r="E23" s="37"/>
      <c r="F23" s="37"/>
      <c r="G23" s="37"/>
      <c r="H23" s="3"/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7" t="s">
        <v>14</v>
      </c>
      <c r="B24" s="37"/>
      <c r="C24" s="37"/>
      <c r="D24" s="37"/>
      <c r="E24" s="37"/>
      <c r="F24" s="37"/>
      <c r="G24" s="37"/>
      <c r="H24" s="3"/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7" t="s">
        <v>15</v>
      </c>
      <c r="B25" s="37"/>
      <c r="C25" s="37"/>
      <c r="D25" s="37"/>
      <c r="E25" s="37"/>
      <c r="F25" s="37"/>
      <c r="G25" s="37"/>
      <c r="H25" s="3"/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7" t="s">
        <v>16</v>
      </c>
      <c r="B26" s="37"/>
      <c r="C26" s="37"/>
      <c r="D26" s="37"/>
      <c r="E26" s="37"/>
      <c r="F26" s="37"/>
      <c r="G26" s="37"/>
      <c r="H26" s="3">
        <v>3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7" t="s">
        <v>17</v>
      </c>
      <c r="B27" s="37"/>
      <c r="C27" s="37"/>
      <c r="D27" s="37"/>
      <c r="E27" s="37"/>
      <c r="F27" s="37"/>
      <c r="G27" s="37"/>
      <c r="H27" s="3"/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22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38" t="s">
        <v>73</v>
      </c>
      <c r="B1" s="38"/>
      <c r="C1" s="38"/>
      <c r="D1" s="38"/>
      <c r="E1" s="38"/>
      <c r="F1" s="38"/>
      <c r="G1" s="38"/>
      <c r="H1" s="38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22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4" t="s">
        <v>74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6" t="s">
        <v>30</v>
      </c>
      <c r="B6" s="46"/>
      <c r="C6" s="46"/>
      <c r="D6" s="46"/>
      <c r="E6" s="46"/>
      <c r="F6" s="46"/>
      <c r="G6" s="23" t="s">
        <v>31</v>
      </c>
      <c r="H6" s="24">
        <f>25*Aktivnosti!H8</f>
        <v>150</v>
      </c>
      <c r="I6" s="23" t="s">
        <v>32</v>
      </c>
      <c r="J6" s="24">
        <f>30*Aktivnosti!H8</f>
        <v>180</v>
      </c>
      <c r="K6" s="5" t="s">
        <v>33</v>
      </c>
    </row>
    <row r="7" spans="1:11">
      <c r="A7" s="45" t="s">
        <v>34</v>
      </c>
      <c r="B7" s="45"/>
      <c r="C7" s="45"/>
      <c r="D7" s="45"/>
      <c r="E7" s="45"/>
      <c r="F7" s="45"/>
      <c r="G7" s="6">
        <f>15*(Aktivnosti!H9+Aktivnosti!H10+Aktivnosti!H11)*Norme!H6</f>
        <v>67.5</v>
      </c>
      <c r="H7" s="5"/>
      <c r="I7" s="6"/>
      <c r="J7" s="5"/>
      <c r="K7" s="7">
        <f>G7/$G$23</f>
        <v>0.39589442815249265</v>
      </c>
    </row>
    <row r="8" spans="1:11">
      <c r="A8" s="45" t="s">
        <v>35</v>
      </c>
      <c r="B8" s="45"/>
      <c r="C8" s="45"/>
      <c r="D8" s="45"/>
      <c r="E8" s="45"/>
      <c r="F8" s="45"/>
      <c r="G8" s="6">
        <f>(Aktivnosti!H12/Norme!H7)+(Aktivnosti!H13/Norme!H8)+(Aktivnosti!H14/Norme!H12)</f>
        <v>26.666666666666668</v>
      </c>
      <c r="H8" s="5"/>
      <c r="I8" s="6"/>
      <c r="J8" s="5"/>
      <c r="K8" s="7">
        <f t="shared" ref="K8:K22" si="0">G8/$G$23</f>
        <v>0.15640273704789834</v>
      </c>
    </row>
    <row r="9" spans="1:11">
      <c r="A9" s="45" t="s">
        <v>36</v>
      </c>
      <c r="B9" s="45"/>
      <c r="C9" s="45"/>
      <c r="D9" s="45"/>
      <c r="E9" s="45"/>
      <c r="F9" s="45"/>
      <c r="G9" s="6">
        <f>(Aktivnosti!H12/Norme!H10)+(Aktivnosti!H13/Norme!H11)+(Aktivnosti!H14/Norme!H13)</f>
        <v>43.333333333333336</v>
      </c>
      <c r="H9" s="5"/>
      <c r="I9" s="6"/>
      <c r="J9" s="5"/>
      <c r="K9" s="7">
        <f t="shared" si="0"/>
        <v>0.2541544477028348</v>
      </c>
    </row>
    <row r="10" spans="1:11">
      <c r="A10" s="47" t="s">
        <v>61</v>
      </c>
      <c r="B10" s="45"/>
      <c r="C10" s="45"/>
      <c r="D10" s="45"/>
      <c r="E10" s="45"/>
      <c r="F10" s="45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5" t="s">
        <v>37</v>
      </c>
      <c r="B11" s="45"/>
      <c r="C11" s="45"/>
      <c r="D11" s="45"/>
      <c r="E11" s="45"/>
      <c r="F11" s="45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5" t="s">
        <v>38</v>
      </c>
      <c r="B12" s="45"/>
      <c r="C12" s="45"/>
      <c r="D12" s="45"/>
      <c r="E12" s="45"/>
      <c r="F12" s="45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5" t="s">
        <v>39</v>
      </c>
      <c r="B13" s="45"/>
      <c r="C13" s="45"/>
      <c r="D13" s="45"/>
      <c r="E13" s="45"/>
      <c r="F13" s="45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5" t="s">
        <v>77</v>
      </c>
      <c r="B14" s="45"/>
      <c r="C14" s="45"/>
      <c r="D14" s="45"/>
      <c r="E14" s="45"/>
      <c r="F14" s="45"/>
      <c r="G14" s="6">
        <f>Aktivnosti!H19/Norme!H17</f>
        <v>10</v>
      </c>
      <c r="H14" s="5"/>
      <c r="I14" s="6"/>
      <c r="J14" s="5"/>
      <c r="K14" s="7">
        <f t="shared" si="0"/>
        <v>5.865102639296188E-2</v>
      </c>
    </row>
    <row r="15" spans="1:11">
      <c r="A15" s="45" t="s">
        <v>64</v>
      </c>
      <c r="B15" s="45"/>
      <c r="C15" s="45"/>
      <c r="D15" s="45"/>
      <c r="E15" s="45"/>
      <c r="F15" s="45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5" t="s">
        <v>40</v>
      </c>
      <c r="B16" s="45"/>
      <c r="C16" s="45"/>
      <c r="D16" s="45"/>
      <c r="E16" s="45"/>
      <c r="F16" s="45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5" t="s">
        <v>41</v>
      </c>
      <c r="B17" s="45"/>
      <c r="C17" s="45"/>
      <c r="D17" s="45"/>
      <c r="E17" s="45"/>
      <c r="F17" s="45"/>
      <c r="G17" s="6">
        <f>Aktivnosti!H22/Norme!H20</f>
        <v>20</v>
      </c>
      <c r="H17" s="5"/>
      <c r="I17" s="6"/>
      <c r="J17" s="5"/>
      <c r="K17" s="7">
        <f t="shared" si="0"/>
        <v>0.11730205278592376</v>
      </c>
    </row>
    <row r="18" spans="1:11">
      <c r="A18" s="45" t="s">
        <v>42</v>
      </c>
      <c r="B18" s="45"/>
      <c r="C18" s="45"/>
      <c r="D18" s="45"/>
      <c r="E18" s="45"/>
      <c r="F18" s="45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5" t="s">
        <v>43</v>
      </c>
      <c r="B19" s="45"/>
      <c r="C19" s="45"/>
      <c r="D19" s="45"/>
      <c r="E19" s="45"/>
      <c r="F19" s="45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5" t="s">
        <v>44</v>
      </c>
      <c r="B20" s="45"/>
      <c r="C20" s="45"/>
      <c r="D20" s="45"/>
      <c r="E20" s="45"/>
      <c r="F20" s="45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5" t="s">
        <v>45</v>
      </c>
      <c r="B21" s="45"/>
      <c r="C21" s="45"/>
      <c r="D21" s="45"/>
      <c r="E21" s="45"/>
      <c r="F21" s="45"/>
      <c r="G21" s="6">
        <f>Aktivnosti!H26/Norme!H24</f>
        <v>3</v>
      </c>
      <c r="H21" s="5"/>
      <c r="I21" s="6"/>
      <c r="J21" s="5"/>
      <c r="K21" s="7">
        <f t="shared" si="0"/>
        <v>1.7595307917888565E-2</v>
      </c>
    </row>
    <row r="22" spans="1:11">
      <c r="A22" s="45" t="s">
        <v>46</v>
      </c>
      <c r="B22" s="45"/>
      <c r="C22" s="45"/>
      <c r="D22" s="45"/>
      <c r="E22" s="45"/>
      <c r="F22" s="45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9" t="s">
        <v>47</v>
      </c>
      <c r="B23" s="49"/>
      <c r="C23" s="49"/>
      <c r="D23" s="49"/>
      <c r="E23" s="49"/>
      <c r="F23" s="49"/>
      <c r="G23" s="8">
        <f>SUM(G7:G22)</f>
        <v>170.5</v>
      </c>
      <c r="H23" s="4"/>
      <c r="I23" s="8"/>
      <c r="J23" s="4"/>
      <c r="K23" s="9">
        <f>SUM(K7:K22)</f>
        <v>0.99999999999999989</v>
      </c>
    </row>
    <row r="24" spans="1:11" ht="28.5" customHeight="1">
      <c r="A24" s="50" t="s">
        <v>48</v>
      </c>
      <c r="B24" s="50"/>
      <c r="C24" s="50"/>
      <c r="D24" s="50"/>
      <c r="E24" s="50"/>
      <c r="F24" s="50"/>
      <c r="G24" s="51" t="str">
        <f>IF(G23&lt;H6,"nedovoljno",IF(G23&gt;J6,"previše","OK"))</f>
        <v>OK</v>
      </c>
      <c r="H24" s="51"/>
      <c r="I24" s="51"/>
      <c r="J24" s="51"/>
      <c r="K24" s="51"/>
    </row>
    <row r="25" spans="1:11">
      <c r="A25" s="48" t="s">
        <v>70</v>
      </c>
      <c r="B25" s="48"/>
      <c r="C25" s="48"/>
      <c r="D25" s="48"/>
      <c r="E25" s="48"/>
      <c r="F25" s="48"/>
      <c r="G25" s="20" t="s">
        <v>31</v>
      </c>
      <c r="H25" s="21">
        <f>G23/30</f>
        <v>5.6833333333333336</v>
      </c>
      <c r="I25" s="20" t="s">
        <v>32</v>
      </c>
      <c r="J25" s="21">
        <f>G23/25</f>
        <v>6.82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Nacrtna geometrija i kotirana projekcija</v>
      </c>
    </row>
    <row r="7" spans="1:2">
      <c r="A7" s="18" t="s">
        <v>69</v>
      </c>
      <c r="B7" s="19">
        <f>IF(Proračun!G24="OK",Proračun!G7,"")</f>
        <v>67.5</v>
      </c>
    </row>
    <row r="8" spans="1:2">
      <c r="A8" s="18" t="s">
        <v>67</v>
      </c>
      <c r="B8" s="19">
        <f>IF(Proračun!G24="OK",SUM(Proračun!G8:G22),"")</f>
        <v>103</v>
      </c>
    </row>
    <row r="9" spans="1:2">
      <c r="A9" s="18" t="s">
        <v>68</v>
      </c>
      <c r="B9" s="19">
        <f>IF(Proračun!G24="OK",B7+B8,"")</f>
        <v>170.5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sunci</dc:creator>
  <cp:lastModifiedBy>suncica.masic@hotmail.com</cp:lastModifiedBy>
  <dcterms:created xsi:type="dcterms:W3CDTF">2006-09-16T00:00:00Z</dcterms:created>
  <dcterms:modified xsi:type="dcterms:W3CDTF">2025-03-04T07:47:41Z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