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II god_NOVI\KALKULATOR_II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<sst xmlns="http://schemas.openxmlformats.org/spreadsheetml/2006/main" count="86" uniqueCount="81">
  <si>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</si>
  <si>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</si>
  <si>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</si>
  <si>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</si>
  <si>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</si>
  <si>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</si>
  <si>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</si>
  <si>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</si>
  <si>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</si>
  <si>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</si>
  <si>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</si>
  <si>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</si>
  <si>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</si>
  <si>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</si>
  <si>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</si>
  <si>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</si>
  <si>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</si>
  <si>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</si>
  <si>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</si>
  <si>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</si>
  <si>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</si>
  <si>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</si>
  <si>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</si>
  <si>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</si>
  <si>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</si>
  <si>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</si>
  <si>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</si>
  <si>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</si>
  <si>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</si>
  <si>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</si>
  <si>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</si>
  <si>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</si>
  <si>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</si>
  <si>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</si>
  <si>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</si>
  <si>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</si>
  <si>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</si>
  <si>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</si>
  <si>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</si>
  <si>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</si>
  <si>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</si>
  <si>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</si>
  <si>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</si>
  <si>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</si>
  <si>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</si>
  <si>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</si>
  <si>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</si>
  <si>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</si>
  <si>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</si>
  <si>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</si>
  <si>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</si>
  <si>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</si>
  <si>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</si>
  <si>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</si>
  <si>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</si>
  <si>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</si>
  <si>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</si>
  <si>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</si>
  <si>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</si>
  <si>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</si>
  <si>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</si>
  <si>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</si>
  <si>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</si>
  <si>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</si>
  <si>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</si>
  <si>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</si>
  <si>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</si>
  <si>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</si>
  <si>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</si>
  <si>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</si>
  <si>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</si>
  <si>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</si>
  <si>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</si>
  <si>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</si>
  <si>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</si>
  <si>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</si>
  <si>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</si>
  <si>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</si>
  <si>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</si>
  <si>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</si>
  <si>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Inženjerska grafika i CAD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</si>
</sst>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13" sqref="H13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9" t="s">
        <v>72</v>
      </c>
      <c r="B1" s="29"/>
      <c r="C1" s="29"/>
      <c r="D1" s="29"/>
      <c r="E1" s="29"/>
      <c r="F1" s="29"/>
      <c r="G1" s="29"/>
      <c r="H1" s="29"/>
    </row>
    <row r="2" spans="1:18">
      <c r="A2" s="29"/>
      <c r="B2" s="29"/>
      <c r="C2" s="29"/>
      <c r="D2" s="29"/>
      <c r="E2" s="29"/>
      <c r="F2" s="29"/>
      <c r="G2" s="29"/>
      <c r="H2" s="2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5"/>
      <c r="J5" s="36"/>
      <c r="K5" s="36"/>
      <c r="L5" s="36"/>
      <c r="M5" s="36"/>
      <c r="N5" s="36"/>
      <c r="O5" s="36"/>
      <c r="P5" s="36"/>
      <c r="Q5" s="36"/>
      <c r="R5" s="37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5"/>
      <c r="J6" s="36"/>
      <c r="K6" s="36"/>
      <c r="L6" s="36"/>
      <c r="M6" s="36"/>
      <c r="N6" s="36"/>
      <c r="O6" s="36"/>
      <c r="P6" s="36"/>
      <c r="Q6" s="36"/>
      <c r="R6" s="37"/>
    </row>
    <row r="7" spans="1:18">
      <c r="A7" s="27" t="s">
        <v>2</v>
      </c>
      <c r="B7" s="27"/>
      <c r="C7" s="27"/>
      <c r="D7" s="28" t="s">
        <v>80</v>
      </c>
      <c r="E7" s="26"/>
      <c r="F7" s="26"/>
      <c r="G7" s="26"/>
      <c r="H7" s="26"/>
      <c r="I7" s="35"/>
      <c r="J7" s="36"/>
      <c r="K7" s="36"/>
      <c r="L7" s="36"/>
      <c r="M7" s="36"/>
      <c r="N7" s="36"/>
      <c r="O7" s="36"/>
      <c r="P7" s="36"/>
      <c r="Q7" s="36"/>
      <c r="R7" s="37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4</v>
      </c>
      <c r="I8" s="35"/>
      <c r="J8" s="36"/>
      <c r="K8" s="36"/>
      <c r="L8" s="36"/>
      <c r="M8" s="36"/>
      <c r="N8" s="36"/>
      <c r="O8" s="36"/>
      <c r="P8" s="36"/>
      <c r="Q8" s="36"/>
      <c r="R8" s="37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2</v>
      </c>
      <c r="I9" s="35"/>
      <c r="J9" s="36"/>
      <c r="K9" s="36"/>
      <c r="L9" s="36"/>
      <c r="M9" s="36"/>
      <c r="N9" s="36"/>
      <c r="O9" s="36"/>
      <c r="P9" s="36"/>
      <c r="Q9" s="36"/>
      <c r="R9" s="37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0</v>
      </c>
      <c r="I10" s="35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1</v>
      </c>
      <c r="I11" s="35"/>
      <c r="J11" s="36"/>
      <c r="K11" s="36"/>
      <c r="L11" s="36"/>
      <c r="M11" s="36"/>
      <c r="N11" s="36"/>
      <c r="O11" s="36"/>
      <c r="P11" s="36"/>
      <c r="Q11" s="36"/>
      <c r="R11" s="37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200</v>
      </c>
      <c r="I12" s="35"/>
      <c r="J12" s="36"/>
      <c r="K12" s="36"/>
      <c r="L12" s="36"/>
      <c r="M12" s="36"/>
      <c r="N12" s="36"/>
      <c r="O12" s="36"/>
      <c r="P12" s="36"/>
      <c r="Q12" s="36"/>
      <c r="R12" s="37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120</v>
      </c>
      <c r="I13" s="35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/>
      <c r="I14" s="35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30" t="s">
        <v>60</v>
      </c>
      <c r="B15" s="31"/>
      <c r="C15" s="31"/>
      <c r="D15" s="31"/>
      <c r="E15" s="31"/>
      <c r="F15" s="31"/>
      <c r="G15" s="31"/>
      <c r="H15" s="3"/>
      <c r="I15" s="35"/>
      <c r="J15" s="36"/>
      <c r="K15" s="36"/>
      <c r="L15" s="36"/>
      <c r="M15" s="36"/>
      <c r="N15" s="36"/>
      <c r="O15" s="36"/>
      <c r="P15" s="36"/>
      <c r="Q15" s="36"/>
      <c r="R15" s="37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/>
      <c r="I16" s="35"/>
      <c r="J16" s="36"/>
      <c r="K16" s="36"/>
      <c r="L16" s="36"/>
      <c r="M16" s="36"/>
      <c r="N16" s="36"/>
      <c r="O16" s="36"/>
      <c r="P16" s="36"/>
      <c r="Q16" s="36"/>
      <c r="R16" s="37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5"/>
      <c r="J17" s="36"/>
      <c r="K17" s="36"/>
      <c r="L17" s="36"/>
      <c r="M17" s="36"/>
      <c r="N17" s="36"/>
      <c r="O17" s="36"/>
      <c r="P17" s="36"/>
      <c r="Q17" s="36"/>
      <c r="R17" s="37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5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/>
      <c r="I19" s="38"/>
      <c r="J19" s="36"/>
      <c r="K19" s="36"/>
      <c r="L19" s="36"/>
      <c r="M19" s="36"/>
      <c r="N19" s="36"/>
      <c r="O19" s="36"/>
      <c r="P19" s="36"/>
      <c r="Q19" s="36"/>
      <c r="R19" s="37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5"/>
      <c r="J20" s="36"/>
      <c r="K20" s="36"/>
      <c r="L20" s="36"/>
      <c r="M20" s="36"/>
      <c r="N20" s="36"/>
      <c r="O20" s="36"/>
      <c r="P20" s="36"/>
      <c r="Q20" s="36"/>
      <c r="R20" s="37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5"/>
      <c r="J21" s="36"/>
      <c r="K21" s="36"/>
      <c r="L21" s="36"/>
      <c r="M21" s="36"/>
      <c r="N21" s="36"/>
      <c r="O21" s="36"/>
      <c r="P21" s="36"/>
      <c r="Q21" s="36"/>
      <c r="R21" s="37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>
        <v>15</v>
      </c>
      <c r="I22" s="38"/>
      <c r="J22" s="36"/>
      <c r="K22" s="36"/>
      <c r="L22" s="36"/>
      <c r="M22" s="36"/>
      <c r="N22" s="36"/>
      <c r="O22" s="36"/>
      <c r="P22" s="36"/>
      <c r="Q22" s="36"/>
      <c r="R22" s="37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5"/>
      <c r="J23" s="36"/>
      <c r="K23" s="36"/>
      <c r="L23" s="36"/>
      <c r="M23" s="36"/>
      <c r="N23" s="36"/>
      <c r="O23" s="36"/>
      <c r="P23" s="36"/>
      <c r="Q23" s="36"/>
      <c r="R23" s="37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5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5"/>
      <c r="J25" s="36"/>
      <c r="K25" s="36"/>
      <c r="L25" s="36"/>
      <c r="M25" s="36"/>
      <c r="N25" s="36"/>
      <c r="O25" s="36"/>
      <c r="P25" s="36"/>
      <c r="Q25" s="36"/>
      <c r="R25" s="37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2</v>
      </c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9"/>
      <c r="J27" s="40"/>
      <c r="K27" s="40"/>
      <c r="L27" s="40"/>
      <c r="M27" s="40"/>
      <c r="N27" s="40"/>
      <c r="O27" s="40"/>
      <c r="P27" s="40"/>
      <c r="Q27" s="40"/>
      <c r="R27" s="41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29" t="s">
        <v>73</v>
      </c>
      <c r="B1" s="29"/>
      <c r="C1" s="29"/>
      <c r="D1" s="29"/>
      <c r="E1" s="29"/>
      <c r="F1" s="29"/>
      <c r="G1" s="29"/>
      <c r="H1" s="29"/>
    </row>
    <row r="2" spans="1:11">
      <c r="A2" s="29"/>
      <c r="B2" s="29"/>
      <c r="C2" s="29"/>
      <c r="D2" s="29"/>
      <c r="E2" s="29"/>
      <c r="F2" s="29"/>
      <c r="G2" s="29"/>
      <c r="H2" s="2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0" t="s">
        <v>30</v>
      </c>
      <c r="B6" s="50"/>
      <c r="C6" s="50"/>
      <c r="D6" s="50"/>
      <c r="E6" s="50"/>
      <c r="F6" s="50"/>
      <c r="G6" s="23" t="s">
        <v>31</v>
      </c>
      <c r="H6" s="24">
        <f>25*Aktivnosti!H8</f>
        <v>100</v>
      </c>
      <c r="I6" s="23" t="s">
        <v>32</v>
      </c>
      <c r="J6" s="24">
        <f>30*Aktivnosti!H8</f>
        <v>120</v>
      </c>
      <c r="K6" s="5" t="s">
        <v>33</v>
      </c>
    </row>
    <row r="7" spans="1:11">
      <c r="A7" s="48" t="s">
        <v>34</v>
      </c>
      <c r="B7" s="48"/>
      <c r="C7" s="48"/>
      <c r="D7" s="48"/>
      <c r="E7" s="48"/>
      <c r="F7" s="48"/>
      <c r="G7" s="6">
        <f>15*(Aktivnosti!H9+Aktivnosti!H10+Aktivnosti!H11)*Norme!H6</f>
        <v>33.75</v>
      </c>
      <c r="H7" s="5"/>
      <c r="I7" s="6"/>
      <c r="J7" s="5"/>
      <c r="K7" s="7">
        <f>G7/$G$23</f>
        <v>0.32953620829943042</v>
      </c>
    </row>
    <row r="8" spans="1:11">
      <c r="A8" s="48" t="s">
        <v>35</v>
      </c>
      <c r="B8" s="48"/>
      <c r="C8" s="48"/>
      <c r="D8" s="48"/>
      <c r="E8" s="48"/>
      <c r="F8" s="48"/>
      <c r="G8" s="6">
        <f>(Aktivnosti!H12/Norme!H7)+(Aktivnosti!H13/Norme!H8)+(Aktivnosti!H14/Norme!H12)</f>
        <v>20</v>
      </c>
      <c r="H8" s="5"/>
      <c r="I8" s="6"/>
      <c r="J8" s="5"/>
      <c r="K8" s="7">
        <f t="shared" ref="K8:K22" si="0">G8/$G$23</f>
        <v>0.19528071602929209</v>
      </c>
    </row>
    <row r="9" spans="1:11">
      <c r="A9" s="48" t="s">
        <v>36</v>
      </c>
      <c r="B9" s="48"/>
      <c r="C9" s="48"/>
      <c r="D9" s="48"/>
      <c r="E9" s="48"/>
      <c r="F9" s="48"/>
      <c r="G9" s="6">
        <f>(Aktivnosti!H12/Norme!H10)+(Aktivnosti!H13/Norme!H11)+(Aktivnosti!H14/Norme!H13)</f>
        <v>31.666666666666668</v>
      </c>
      <c r="H9" s="5"/>
      <c r="I9" s="6"/>
      <c r="J9" s="5"/>
      <c r="K9" s="7">
        <f t="shared" si="0"/>
        <v>0.30919446704637915</v>
      </c>
    </row>
    <row r="10" spans="1:11">
      <c r="A10" s="51" t="s">
        <v>61</v>
      </c>
      <c r="B10" s="48"/>
      <c r="C10" s="48"/>
      <c r="D10" s="48"/>
      <c r="E10" s="48"/>
      <c r="F10" s="48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8" t="s">
        <v>37</v>
      </c>
      <c r="B11" s="48"/>
      <c r="C11" s="48"/>
      <c r="D11" s="48"/>
      <c r="E11" s="48"/>
      <c r="F11" s="48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8" t="s">
        <v>38</v>
      </c>
      <c r="B12" s="48"/>
      <c r="C12" s="48"/>
      <c r="D12" s="48"/>
      <c r="E12" s="48"/>
      <c r="F12" s="48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8" t="s">
        <v>39</v>
      </c>
      <c r="B13" s="48"/>
      <c r="C13" s="48"/>
      <c r="D13" s="48"/>
      <c r="E13" s="48"/>
      <c r="F13" s="48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8" t="s">
        <v>77</v>
      </c>
      <c r="B14" s="48"/>
      <c r="C14" s="48"/>
      <c r="D14" s="48"/>
      <c r="E14" s="48"/>
      <c r="F14" s="48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8" t="s">
        <v>64</v>
      </c>
      <c r="B15" s="48"/>
      <c r="C15" s="48"/>
      <c r="D15" s="48"/>
      <c r="E15" s="48"/>
      <c r="F15" s="48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8" t="s">
        <v>40</v>
      </c>
      <c r="B16" s="48"/>
      <c r="C16" s="48"/>
      <c r="D16" s="48"/>
      <c r="E16" s="48"/>
      <c r="F16" s="48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8" t="s">
        <v>41</v>
      </c>
      <c r="B17" s="48"/>
      <c r="C17" s="48"/>
      <c r="D17" s="48"/>
      <c r="E17" s="48"/>
      <c r="F17" s="48"/>
      <c r="G17" s="6">
        <f>Aktivnosti!H22/Norme!H20</f>
        <v>15</v>
      </c>
      <c r="H17" s="5"/>
      <c r="I17" s="6"/>
      <c r="J17" s="5"/>
      <c r="K17" s="7">
        <f t="shared" si="0"/>
        <v>0.14646053702196907</v>
      </c>
    </row>
    <row r="18" spans="1:11">
      <c r="A18" s="48" t="s">
        <v>42</v>
      </c>
      <c r="B18" s="48"/>
      <c r="C18" s="48"/>
      <c r="D18" s="48"/>
      <c r="E18" s="48"/>
      <c r="F18" s="48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8" t="s">
        <v>43</v>
      </c>
      <c r="B19" s="48"/>
      <c r="C19" s="48"/>
      <c r="D19" s="48"/>
      <c r="E19" s="48"/>
      <c r="F19" s="48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8" t="s">
        <v>44</v>
      </c>
      <c r="B20" s="48"/>
      <c r="C20" s="48"/>
      <c r="D20" s="48"/>
      <c r="E20" s="48"/>
      <c r="F20" s="48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8" t="s">
        <v>45</v>
      </c>
      <c r="B21" s="48"/>
      <c r="C21" s="48"/>
      <c r="D21" s="48"/>
      <c r="E21" s="48"/>
      <c r="F21" s="48"/>
      <c r="G21" s="6">
        <f>Aktivnosti!H26/Norme!H24</f>
        <v>2</v>
      </c>
      <c r="H21" s="5"/>
      <c r="I21" s="6"/>
      <c r="J21" s="5"/>
      <c r="K21" s="7">
        <f t="shared" si="0"/>
        <v>1.9528071602929211E-2</v>
      </c>
    </row>
    <row r="22" spans="1:11">
      <c r="A22" s="48" t="s">
        <v>46</v>
      </c>
      <c r="B22" s="48"/>
      <c r="C22" s="48"/>
      <c r="D22" s="48"/>
      <c r="E22" s="48"/>
      <c r="F22" s="48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5" t="s">
        <v>47</v>
      </c>
      <c r="B23" s="45"/>
      <c r="C23" s="45"/>
      <c r="D23" s="45"/>
      <c r="E23" s="45"/>
      <c r="F23" s="45"/>
      <c r="G23" s="8">
        <f>SUM(G7:G22)</f>
        <v>102.41666666666667</v>
      </c>
      <c r="H23" s="4"/>
      <c r="I23" s="8"/>
      <c r="J23" s="4"/>
      <c r="K23" s="9">
        <f>SUM(K7:K22)</f>
        <v>1</v>
      </c>
    </row>
    <row r="24" spans="1:11" ht="28.5" customHeight="1">
      <c r="A24" s="46" t="s">
        <v>48</v>
      </c>
      <c r="B24" s="46"/>
      <c r="C24" s="46"/>
      <c r="D24" s="46"/>
      <c r="E24" s="46"/>
      <c r="F24" s="46"/>
      <c r="G24" s="47" t="str">
        <f>IF(G23&lt;H6,"nedovoljno",IF(G23&gt;J6,"previše","OK"))</f>
        <v>OK</v>
      </c>
      <c r="H24" s="47"/>
      <c r="I24" s="47"/>
      <c r="J24" s="47"/>
      <c r="K24" s="47"/>
    </row>
    <row r="25" spans="1:11">
      <c r="A25" s="44" t="s">
        <v>70</v>
      </c>
      <c r="B25" s="44"/>
      <c r="C25" s="44"/>
      <c r="D25" s="44"/>
      <c r="E25" s="44"/>
      <c r="F25" s="44"/>
      <c r="G25" s="20" t="s">
        <v>31</v>
      </c>
      <c r="H25" s="21">
        <f>G23/30</f>
        <v>3.4138888888888892</v>
      </c>
      <c r="I25" s="20" t="s">
        <v>32</v>
      </c>
      <c r="J25" s="21">
        <f>G23/25</f>
        <v>4.0966666666666667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Inženjerska grafika i CAD</v>
      </c>
    </row>
    <row r="7" spans="1:2">
      <c r="A7" s="18" t="s">
        <v>69</v>
      </c>
      <c r="B7" s="19">
        <f>IF(Proračun!G24="OK",Proračun!G7,"")</f>
        <v>33.75</v>
      </c>
    </row>
    <row r="8" spans="1:2">
      <c r="A8" s="18" t="s">
        <v>67</v>
      </c>
      <c r="B8" s="19">
        <f>IF(Proračun!G24="OK",SUM(Proračun!G8:G22),"")</f>
        <v>68.666666666666671</v>
      </c>
    </row>
    <row r="9" spans="1:2">
      <c r="A9" s="18" t="s">
        <v>68</v>
      </c>
      <c r="B9" s="19">
        <f>IF(Proračun!G24="OK",B7+B8,"")</f>
        <v>102.41666666666667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</dc:creator>
  <cp:lastModifiedBy>suncica.masic@hotmail.com</cp:lastModifiedBy>
  <dcterms:created xsi:type="dcterms:W3CDTF">2006-09-16T00:00:00Z</dcterms:created>
  <dcterms:modified xsi:type="dcterms:W3CDTF">2025-03-12T07:14:33Z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