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an_Acer_e15\01_NASTAVA\012_Nastavni_planovi\2025_NPiP_1_ciklus\"/>
    </mc:Choice>
  </mc:AlternateContent>
  <bookViews>
    <workbookView xWindow="0" yWindow="0" windowWidth="23040" windowHeight="9384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<sst xmlns="http://schemas.openxmlformats.org/spreadsheetml/2006/main" count="86" uniqueCount="81">
  <si>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</si>
  <si>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</si>
  <si>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</si>
  <si>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</si>
  <si>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</si>
  <si>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</si>
  <si>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</si>
  <si>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</si>
  <si>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</si>
  <si>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</si>
  <si>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</si>
  <si>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</si>
  <si>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</si>
  <si>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</si>
  <si>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</si>
  <si>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</si>
  <si>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</si>
  <si>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</si>
  <si>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</si>
  <si>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</si>
  <si>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</si>
  <si>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</si>
  <si>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</si>
  <si>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</si>
  <si>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</si>
  <si>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</si>
  <si>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</si>
  <si>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</si>
  <si>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</si>
  <si>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</si>
  <si>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</si>
  <si>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</si>
  <si>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</si>
  <si>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</si>
  <si>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</si>
  <si>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</si>
  <si>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</si>
  <si>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</si>
  <si>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</si>
  <si>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</si>
  <si>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</si>
  <si>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</si>
  <si>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</si>
  <si>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</si>
  <si>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</si>
  <si>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</si>
  <si>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</si>
  <si>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</si>
  <si>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</si>
  <si>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</si>
  <si>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</si>
  <si>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</si>
  <si>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</si>
  <si>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</si>
  <si>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</si>
  <si>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</si>
  <si>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</si>
  <si>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</si>
  <si>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</si>
  <si>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</si>
  <si>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</si>
  <si>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</si>
  <si>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</si>
  <si>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</si>
  <si>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</si>
  <si>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</si>
  <si>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</si>
  <si>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</si>
  <si>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</si>
  <si>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</si>
  <si>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</si>
  <si>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</si>
  <si>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</si>
  <si>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</si>
  <si>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</si>
  <si>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</si>
  <si>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</si>
  <si>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</si>
  <si>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 u Tuzli</t>
  </si>
  <si>
    <t>Proizvodno mašinstvo</t>
  </si>
  <si>
    <t>Transport u industriji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</si>
</sst>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10" borderId="0" applyNumberFormat="0" applyBorder="0" applyAlignment="0" applyProtection="0"/>
  </cellStyleXfs>
  <cellXfs count="52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6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6" fillId="6" borderId="0" xfId="0" applyNumberFormat="1" applyFont="1" applyFill="1"/>
    <xf numFmtId="10" fontId="6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6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8" fillId="8" borderId="0" xfId="0" applyFont="1" applyFill="1"/>
    <xf numFmtId="0" fontId="8" fillId="0" borderId="0" xfId="0" applyFont="1"/>
    <xf numFmtId="0" fontId="8" fillId="8" borderId="1" xfId="0" applyFont="1" applyFill="1" applyBorder="1"/>
    <xf numFmtId="2" fontId="8" fillId="8" borderId="1" xfId="0" applyNumberFormat="1" applyFont="1" applyFill="1" applyBorder="1"/>
    <xf numFmtId="0" fontId="10" fillId="9" borderId="0" xfId="1" applyFont="1" applyFill="1" applyAlignment="1">
      <alignment horizontal="right"/>
    </xf>
    <xf numFmtId="2" fontId="10" fillId="9" borderId="0" xfId="1" applyNumberFormat="1" applyFont="1" applyFill="1"/>
    <xf numFmtId="0" fontId="10" fillId="9" borderId="0" xfId="1" applyFont="1" applyFill="1"/>
    <xf numFmtId="0" fontId="11" fillId="9" borderId="0" xfId="1" applyFont="1" applyFill="1" applyAlignment="1">
      <alignment horizontal="right"/>
    </xf>
    <xf numFmtId="0" fontId="11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6" fillId="0" borderId="0" xfId="0" applyFont="1" applyAlignment="1">
      <alignment horizontal="center" wrapText="1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1" fillId="9" borderId="0" xfId="1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workbookViewId="0">
      <selection activeCell="A9" sqref="A9:G9"/>
    </sheetView>
  </sheetViews>
  <sheetFormatPr defaultColWidth="9.109375" defaultRowHeight="14.4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5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5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1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300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75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>
        <v>100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3000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>
        <v>3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>
        <v>4</v>
      </c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4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>
        <v>15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>
        <v>3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3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>
        <v>2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>
        <v>3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>
        <v>20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>
        <v>4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09375" defaultRowHeight="14.4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3" zoomScale="160" zoomScaleNormal="160" workbookViewId="0">
      <selection activeCell="A15" sqref="A15:F15"/>
    </sheetView>
  </sheetViews>
  <sheetFormatPr defaultColWidth="9.109375" defaultRowHeight="14.4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5" t="s">
        <v>30</v>
      </c>
      <c r="B6" s="45"/>
      <c r="C6" s="45"/>
      <c r="D6" s="45"/>
      <c r="E6" s="45"/>
      <c r="F6" s="45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6">
        <f>15*(Aktivnosti!H9+Aktivnosti!H10+Aktivnosti!H11)*Norme!H6</f>
        <v>45</v>
      </c>
      <c r="H7" s="5"/>
      <c r="I7" s="6"/>
      <c r="J7" s="5"/>
      <c r="K7" s="7">
        <f>G7/$G$23</f>
        <v>0.30008335648791329</v>
      </c>
    </row>
    <row r="8" spans="1:11">
      <c r="A8" s="44" t="s">
        <v>35</v>
      </c>
      <c r="B8" s="44"/>
      <c r="C8" s="44"/>
      <c r="D8" s="44"/>
      <c r="E8" s="44"/>
      <c r="F8" s="44"/>
      <c r="G8" s="6">
        <f>(Aktivnosti!H12/Norme!H7)+(Aktivnosti!H13/Norme!H8)+(Aktivnosti!H14/Norme!H12)</f>
        <v>21.25</v>
      </c>
      <c r="H8" s="5"/>
      <c r="I8" s="6"/>
      <c r="J8" s="5"/>
      <c r="K8" s="7">
        <f t="shared" ref="K8:K22" si="0">G8/$G$23</f>
        <v>0.14170602945262573</v>
      </c>
    </row>
    <row r="9" spans="1:11">
      <c r="A9" s="44" t="s">
        <v>36</v>
      </c>
      <c r="B9" s="44"/>
      <c r="C9" s="44"/>
      <c r="D9" s="44"/>
      <c r="E9" s="44"/>
      <c r="F9" s="44"/>
      <c r="G9" s="6">
        <f>(Aktivnosti!H12/Norme!H10)+(Aktivnosti!H13/Norme!H11)+(Aktivnosti!H14/Norme!H13)</f>
        <v>34.375</v>
      </c>
      <c r="H9" s="5"/>
      <c r="I9" s="6"/>
      <c r="J9" s="5"/>
      <c r="K9" s="7">
        <f t="shared" si="0"/>
        <v>0.22923034176160043</v>
      </c>
    </row>
    <row r="10" spans="1:11">
      <c r="A10" s="46" t="s">
        <v>61</v>
      </c>
      <c r="B10" s="44"/>
      <c r="C10" s="44"/>
      <c r="D10" s="44"/>
      <c r="E10" s="44"/>
      <c r="F10" s="44"/>
      <c r="G10" s="6">
        <f>Aktivnosti!H15/Norme!H9</f>
        <v>5</v>
      </c>
      <c r="H10" s="5"/>
      <c r="I10" s="6"/>
      <c r="J10" s="5"/>
      <c r="K10" s="7">
        <f t="shared" si="0"/>
        <v>3.3342595165323702E-2</v>
      </c>
    </row>
    <row r="11" spans="1:11">
      <c r="A11" s="44" t="s">
        <v>37</v>
      </c>
      <c r="B11" s="44"/>
      <c r="C11" s="44"/>
      <c r="D11" s="44"/>
      <c r="E11" s="44"/>
      <c r="F11" s="44"/>
      <c r="G11" s="6">
        <f>Aktivnosti!H16/Norme!H14</f>
        <v>15</v>
      </c>
      <c r="H11" s="5"/>
      <c r="I11" s="6"/>
      <c r="J11" s="5"/>
      <c r="K11" s="7">
        <f t="shared" si="0"/>
        <v>0.10002778549597109</v>
      </c>
    </row>
    <row r="12" spans="1:11">
      <c r="A12" s="44" t="s">
        <v>38</v>
      </c>
      <c r="B12" s="44"/>
      <c r="C12" s="44"/>
      <c r="D12" s="44"/>
      <c r="E12" s="44"/>
      <c r="F12" s="44"/>
      <c r="G12" s="6">
        <f>Aktivnosti!H17/Norme!H15</f>
        <v>3</v>
      </c>
      <c r="H12" s="5"/>
      <c r="I12" s="6"/>
      <c r="J12" s="5"/>
      <c r="K12" s="7">
        <f t="shared" si="0"/>
        <v>2.0005557099194219E-2</v>
      </c>
    </row>
    <row r="13" spans="1:11">
      <c r="A13" s="44" t="s">
        <v>39</v>
      </c>
      <c r="B13" s="44"/>
      <c r="C13" s="44"/>
      <c r="D13" s="44"/>
      <c r="E13" s="44"/>
      <c r="F13" s="44"/>
      <c r="G13" s="6">
        <f>Aktivnosti!H18/Norme!H16</f>
        <v>4</v>
      </c>
      <c r="H13" s="5"/>
      <c r="I13" s="6"/>
      <c r="J13" s="5"/>
      <c r="K13" s="7">
        <f t="shared" si="0"/>
        <v>2.6674076132258959E-2</v>
      </c>
    </row>
    <row r="14" spans="1:11">
      <c r="A14" s="44" t="s">
        <v>77</v>
      </c>
      <c r="B14" s="44"/>
      <c r="C14" s="44"/>
      <c r="D14" s="44"/>
      <c r="E14" s="44"/>
      <c r="F14" s="44"/>
      <c r="G14" s="6">
        <f>Aktivnosti!H19/Norme!H17</f>
        <v>4</v>
      </c>
      <c r="H14" s="5"/>
      <c r="I14" s="6"/>
      <c r="J14" s="5"/>
      <c r="K14" s="7">
        <f t="shared" si="0"/>
        <v>2.6674076132258959E-2</v>
      </c>
    </row>
    <row r="15" spans="1:11">
      <c r="A15" s="44" t="s">
        <v>64</v>
      </c>
      <c r="B15" s="44"/>
      <c r="C15" s="44"/>
      <c r="D15" s="44"/>
      <c r="E15" s="44"/>
      <c r="F15" s="44"/>
      <c r="G15" s="6">
        <f>Aktivnosti!H20/Norme!H18</f>
        <v>1</v>
      </c>
      <c r="H15" s="5"/>
      <c r="I15" s="6"/>
      <c r="J15" s="5"/>
      <c r="K15" s="7">
        <f t="shared" si="0"/>
        <v>6.6685190330647397E-3</v>
      </c>
    </row>
    <row r="16" spans="1:11">
      <c r="A16" s="44" t="s">
        <v>40</v>
      </c>
      <c r="B16" s="44"/>
      <c r="C16" s="44"/>
      <c r="D16" s="44"/>
      <c r="E16" s="44"/>
      <c r="F16" s="44"/>
      <c r="G16" s="6">
        <f>Aktivnosti!H21/Norme!H19</f>
        <v>3</v>
      </c>
      <c r="H16" s="5"/>
      <c r="I16" s="6"/>
      <c r="J16" s="5"/>
      <c r="K16" s="7">
        <f t="shared" si="0"/>
        <v>2.0005557099194219E-2</v>
      </c>
    </row>
    <row r="17" spans="1:11">
      <c r="A17" s="44" t="s">
        <v>41</v>
      </c>
      <c r="B17" s="44"/>
      <c r="C17" s="44"/>
      <c r="D17" s="44"/>
      <c r="E17" s="44"/>
      <c r="F17" s="44"/>
      <c r="G17" s="6">
        <f>Aktivnosti!H22/Norme!H20</f>
        <v>3</v>
      </c>
      <c r="H17" s="5"/>
      <c r="I17" s="6"/>
      <c r="J17" s="5"/>
      <c r="K17" s="7">
        <f t="shared" si="0"/>
        <v>2.0005557099194219E-2</v>
      </c>
    </row>
    <row r="18" spans="1:11">
      <c r="A18" s="44" t="s">
        <v>42</v>
      </c>
      <c r="B18" s="44"/>
      <c r="C18" s="44"/>
      <c r="D18" s="44"/>
      <c r="E18" s="44"/>
      <c r="F18" s="44"/>
      <c r="G18" s="6">
        <f>Aktivnosti!H23/Norme!H21</f>
        <v>2</v>
      </c>
      <c r="H18" s="5"/>
      <c r="I18" s="6"/>
      <c r="J18" s="5"/>
      <c r="K18" s="7">
        <f t="shared" si="0"/>
        <v>1.3337038066129479E-2</v>
      </c>
    </row>
    <row r="19" spans="1:11">
      <c r="A19" s="44" t="s">
        <v>43</v>
      </c>
      <c r="B19" s="44"/>
      <c r="C19" s="44"/>
      <c r="D19" s="44"/>
      <c r="E19" s="44"/>
      <c r="F19" s="44"/>
      <c r="G19" s="6">
        <f>Aktivnosti!H24/Norme!H22</f>
        <v>3</v>
      </c>
      <c r="H19" s="5"/>
      <c r="I19" s="6"/>
      <c r="J19" s="5"/>
      <c r="K19" s="7">
        <f t="shared" si="0"/>
        <v>2.0005557099194219E-2</v>
      </c>
    </row>
    <row r="20" spans="1:11">
      <c r="A20" s="44" t="s">
        <v>44</v>
      </c>
      <c r="B20" s="44"/>
      <c r="C20" s="44"/>
      <c r="D20" s="44"/>
      <c r="E20" s="44"/>
      <c r="F20" s="44"/>
      <c r="G20" s="6">
        <f>Aktivnosti!H25/Norme!H23</f>
        <v>1.3333333333333333</v>
      </c>
      <c r="H20" s="5"/>
      <c r="I20" s="6"/>
      <c r="J20" s="5"/>
      <c r="K20" s="7">
        <f t="shared" si="0"/>
        <v>8.8913587107529862E-3</v>
      </c>
    </row>
    <row r="21" spans="1:11">
      <c r="A21" s="44" t="s">
        <v>45</v>
      </c>
      <c r="B21" s="44"/>
      <c r="C21" s="44"/>
      <c r="D21" s="44"/>
      <c r="E21" s="44"/>
      <c r="F21" s="44"/>
      <c r="G21" s="6">
        <f>Aktivnosti!H26/Norme!H24</f>
        <v>1</v>
      </c>
      <c r="H21" s="5"/>
      <c r="I21" s="6"/>
      <c r="J21" s="5"/>
      <c r="K21" s="7">
        <f t="shared" si="0"/>
        <v>6.6685190330647397E-3</v>
      </c>
    </row>
    <row r="22" spans="1:11">
      <c r="A22" s="44" t="s">
        <v>46</v>
      </c>
      <c r="B22" s="44"/>
      <c r="C22" s="44"/>
      <c r="D22" s="44"/>
      <c r="E22" s="44"/>
      <c r="F22" s="44"/>
      <c r="G22" s="6">
        <f>Aktivnosti!H27/Norme!H25</f>
        <v>4</v>
      </c>
      <c r="H22" s="5"/>
      <c r="I22" s="6"/>
      <c r="J22" s="5"/>
      <c r="K22" s="7">
        <f t="shared" si="0"/>
        <v>2.6674076132258959E-2</v>
      </c>
    </row>
    <row r="23" spans="1:11">
      <c r="A23" s="48" t="s">
        <v>47</v>
      </c>
      <c r="B23" s="48"/>
      <c r="C23" s="48"/>
      <c r="D23" s="48"/>
      <c r="E23" s="48"/>
      <c r="F23" s="48"/>
      <c r="G23" s="8">
        <f>SUM(G7:G22)</f>
        <v>149.95833333333334</v>
      </c>
      <c r="H23" s="4"/>
      <c r="I23" s="8"/>
      <c r="J23" s="4"/>
      <c r="K23" s="9">
        <f>SUM(K7:K22)</f>
        <v>1.0000000000000002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20" t="s">
        <v>31</v>
      </c>
      <c r="H25" s="21">
        <f>G23/30</f>
        <v>4.9986111111111118</v>
      </c>
      <c r="I25" s="20" t="s">
        <v>32</v>
      </c>
      <c r="J25" s="21">
        <f>G23/25</f>
        <v>5.998333333333334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4.4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 u Tuzli</v>
      </c>
    </row>
    <row r="5" spans="1:2">
      <c r="A5" s="18" t="s">
        <v>1</v>
      </c>
      <c r="B5" s="18" t="str">
        <f>Aktivnosti!D6</f>
        <v>Proizvodno mašinstvo</v>
      </c>
    </row>
    <row r="6" spans="1:2">
      <c r="A6" s="18" t="s">
        <v>2</v>
      </c>
      <c r="B6" s="18" t="str">
        <f>Aktivnosti!D7</f>
        <v>Transport u industriji II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104.95833333333333</v>
      </c>
    </row>
    <row r="9" spans="1:2">
      <c r="A9" s="18" t="s">
        <v>68</v>
      </c>
      <c r="B9" s="19">
        <f>IF(Proračun!G24="OK",B7+B8,"")</f>
        <v>149.95833333333331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Acer e15</dc:creator>
  <cp:lastModifiedBy>Alan Acer e15</cp:lastModifiedBy>
  <dcterms:created xsi:type="dcterms:W3CDTF">2006-09-16T00:00:00Z</dcterms:created>
  <dcterms:modified xsi:type="dcterms:W3CDTF">2025-04-13T09:35:59Z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