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i_dokumenti_1\Moji dokumenti\Dokumenti\01_Akademsko_djelovanje\Vijece_odsjeka_PM\VO_PM_24_25\05\Izvorno\Edin Cerjakovic\Osnove montaže\"/>
    </mc:Choice>
  </mc:AlternateContent>
  <xr:revisionPtr revIDLastSave="0" documentId="13_ncr:1_{3F3B2CE1-8174-4F76-8BB4-450CF7798EE4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91029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<sst xmlns="http://schemas.openxmlformats.org/spreadsheetml/2006/main" count="86" uniqueCount="81">
  <si>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</si>
  <si>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</si>
  <si>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</si>
  <si>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</si>
  <si>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</si>
  <si>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</si>
  <si>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</si>
  <si>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</si>
  <si>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</si>
  <si>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</si>
  <si>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</si>
  <si>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</si>
  <si>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</si>
  <si>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</si>
  <si>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</si>
  <si>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</si>
  <si>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</si>
  <si>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</si>
  <si>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</si>
  <si>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</si>
  <si>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</si>
  <si>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</si>
  <si>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</si>
  <si>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</si>
  <si>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</si>
  <si>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</si>
  <si>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</si>
  <si>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</si>
  <si>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</si>
  <si>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</si>
  <si>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</si>
  <si>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</si>
  <si>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</si>
  <si>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</si>
  <si>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</si>
  <si>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</si>
  <si>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</si>
  <si>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</si>
  <si>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</si>
  <si>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</si>
  <si>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</si>
  <si>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</si>
  <si>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</si>
  <si>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</si>
  <si>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</si>
  <si>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</si>
  <si>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</si>
  <si>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</si>
  <si>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</si>
  <si>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</si>
  <si>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</si>
  <si>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</si>
  <si>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</si>
  <si>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</si>
  <si>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</si>
  <si>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</si>
  <si>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</si>
  <si>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</si>
  <si>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</si>
  <si>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</si>
  <si>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</si>
  <si>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</si>
  <si>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</si>
  <si>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</si>
  <si>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</si>
  <si>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</si>
  <si>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</si>
  <si>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</si>
  <si>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</si>
  <si>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</si>
  <si>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</si>
  <si>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</si>
  <si>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</si>
  <si>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</si>
  <si>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</si>
  <si>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</si>
  <si>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</si>
  <si>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</si>
  <si>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</si>
  <si>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Proizvodno mašinstvo</t>
  </si>
  <si>
    <t>Osnove montaže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</si>
</sst>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opLeftCell="A4" zoomScaleNormal="100" workbookViewId="0">
      <selection activeCell="H12" sqref="H12"/>
    </sheetView>
  </sheetViews>
  <sheetFormatPr defaultColWidth="9.1796875" defaultRowHeight="14.5"/>
  <cols>
    <col min="1" max="7" width="9.1796875" customWidth="1"/>
    <col min="8" max="8" width="6.81640625" customWidth="1"/>
    <col min="9" max="9" width="4.54296875" customWidth="1"/>
    <col min="10" max="10" width="6.8164062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39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3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110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30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>
        <v>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>
        <v>50</v>
      </c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2000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>
        <v>0</v>
      </c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>
        <v>0</v>
      </c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>
        <v>10</v>
      </c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>
        <v>20</v>
      </c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>
        <v>5</v>
      </c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>
        <v>0</v>
      </c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>
        <v>0</v>
      </c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>
        <v>5</v>
      </c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>
        <v>0</v>
      </c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1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>
        <v>0</v>
      </c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4" zoomScale="160" zoomScaleNormal="160" workbookViewId="0">
      <selection activeCell="A18" sqref="A18:G18"/>
    </sheetView>
  </sheetViews>
  <sheetFormatPr defaultColWidth="9.1796875" defaultRowHeight="14.5"/>
  <cols>
    <col min="1" max="7" width="9.1796875" style="10" customWidth="1"/>
    <col min="8" max="8" width="6.81640625" style="10" customWidth="1"/>
    <col min="9" max="9" width="4.54296875" style="10" customWidth="1"/>
    <col min="10" max="10" width="6.81640625" style="10" customWidth="1"/>
    <col min="11" max="16384" width="9.179687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A16" zoomScale="160" zoomScaleNormal="160" workbookViewId="0">
      <selection activeCell="A15" sqref="A15:F15"/>
    </sheetView>
  </sheetViews>
  <sheetFormatPr defaultColWidth="9.1796875" defaultRowHeight="14.5"/>
  <cols>
    <col min="1" max="5" width="9.1796875" customWidth="1"/>
    <col min="6" max="6" width="18.81640625" customWidth="1"/>
    <col min="7" max="7" width="9.1796875" customWidth="1"/>
    <col min="8" max="8" width="6.81640625" customWidth="1"/>
    <col min="9" max="9" width="4.54296875" customWidth="1"/>
    <col min="10" max="10" width="6.81640625" customWidth="1"/>
  </cols>
  <sheetData>
    <row r="1" spans="1:11" ht="15" customHeight="1">
      <c r="A1" s="43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5" t="s">
        <v>30</v>
      </c>
      <c r="B6" s="45"/>
      <c r="C6" s="45"/>
      <c r="D6" s="45"/>
      <c r="E6" s="45"/>
      <c r="F6" s="45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4" t="s">
        <v>34</v>
      </c>
      <c r="B7" s="44"/>
      <c r="C7" s="44"/>
      <c r="D7" s="44"/>
      <c r="E7" s="44"/>
      <c r="F7" s="44"/>
      <c r="G7" s="6">
        <f>15*(Aktivnosti!H9+Aktivnosti!H10+Aktivnosti!H11)*Norme!H6</f>
        <v>33.75</v>
      </c>
      <c r="H7" s="5"/>
      <c r="I7" s="6"/>
      <c r="J7" s="5"/>
      <c r="K7" s="7">
        <f>G7/$G$23</f>
        <v>0.37709497206703918</v>
      </c>
    </row>
    <row r="8" spans="1:11">
      <c r="A8" s="44" t="s">
        <v>35</v>
      </c>
      <c r="B8" s="44"/>
      <c r="C8" s="44"/>
      <c r="D8" s="44"/>
      <c r="E8" s="44"/>
      <c r="F8" s="44"/>
      <c r="G8" s="6">
        <f>(Aktivnosti!H12/Norme!H7)+(Aktivnosti!H13/Norme!H8)+(Aktivnosti!H14/Norme!H12)</f>
        <v>8</v>
      </c>
      <c r="H8" s="5"/>
      <c r="I8" s="6"/>
      <c r="J8" s="5"/>
      <c r="K8" s="7">
        <f t="shared" ref="K8:K22" si="0">G8/$G$23</f>
        <v>8.9385474860335212E-2</v>
      </c>
    </row>
    <row r="9" spans="1:11">
      <c r="A9" s="44" t="s">
        <v>36</v>
      </c>
      <c r="B9" s="44"/>
      <c r="C9" s="44"/>
      <c r="D9" s="44"/>
      <c r="E9" s="44"/>
      <c r="F9" s="44"/>
      <c r="G9" s="6">
        <f>(Aktivnosti!H12/Norme!H10)+(Aktivnosti!H13/Norme!H11)+(Aktivnosti!H14/Norme!H13)</f>
        <v>12.916666666666666</v>
      </c>
      <c r="H9" s="5"/>
      <c r="I9" s="6"/>
      <c r="J9" s="5"/>
      <c r="K9" s="7">
        <f t="shared" si="0"/>
        <v>0.14432029795158288</v>
      </c>
    </row>
    <row r="10" spans="1:11">
      <c r="A10" s="46" t="s">
        <v>61</v>
      </c>
      <c r="B10" s="44"/>
      <c r="C10" s="44"/>
      <c r="D10" s="44"/>
      <c r="E10" s="44"/>
      <c r="F10" s="44"/>
      <c r="G10" s="6">
        <f>Aktivnosti!H15/Norme!H9</f>
        <v>2.5</v>
      </c>
      <c r="H10" s="5"/>
      <c r="I10" s="6"/>
      <c r="J10" s="5"/>
      <c r="K10" s="7">
        <f t="shared" si="0"/>
        <v>2.7932960893854754E-2</v>
      </c>
    </row>
    <row r="11" spans="1:11">
      <c r="A11" s="44" t="s">
        <v>37</v>
      </c>
      <c r="B11" s="44"/>
      <c r="C11" s="44"/>
      <c r="D11" s="44"/>
      <c r="E11" s="44"/>
      <c r="F11" s="44"/>
      <c r="G11" s="6">
        <f>Aktivnosti!H16/Norme!H14</f>
        <v>10</v>
      </c>
      <c r="H11" s="5"/>
      <c r="I11" s="6"/>
      <c r="J11" s="5"/>
      <c r="K11" s="7">
        <f t="shared" si="0"/>
        <v>0.11173184357541902</v>
      </c>
    </row>
    <row r="12" spans="1:11">
      <c r="A12" s="44" t="s">
        <v>38</v>
      </c>
      <c r="B12" s="44"/>
      <c r="C12" s="44"/>
      <c r="D12" s="44"/>
      <c r="E12" s="44"/>
      <c r="F12" s="44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4" t="s">
        <v>39</v>
      </c>
      <c r="B13" s="44"/>
      <c r="C13" s="44"/>
      <c r="D13" s="44"/>
      <c r="E13" s="44"/>
      <c r="F13" s="44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4" t="s">
        <v>77</v>
      </c>
      <c r="B14" s="44"/>
      <c r="C14" s="44"/>
      <c r="D14" s="44"/>
      <c r="E14" s="44"/>
      <c r="F14" s="44"/>
      <c r="G14" s="6">
        <f>Aktivnosti!H19/Norme!H17</f>
        <v>10</v>
      </c>
      <c r="H14" s="5"/>
      <c r="I14" s="6"/>
      <c r="J14" s="5"/>
      <c r="K14" s="7">
        <f t="shared" si="0"/>
        <v>0.11173184357541902</v>
      </c>
    </row>
    <row r="15" spans="1:11">
      <c r="A15" s="44" t="s">
        <v>64</v>
      </c>
      <c r="B15" s="44"/>
      <c r="C15" s="44"/>
      <c r="D15" s="44"/>
      <c r="E15" s="44"/>
      <c r="F15" s="44"/>
      <c r="G15" s="6">
        <f>Aktivnosti!H20/Norme!H18</f>
        <v>1.3333333333333333</v>
      </c>
      <c r="H15" s="5"/>
      <c r="I15" s="6"/>
      <c r="J15" s="5"/>
      <c r="K15" s="7">
        <f t="shared" si="0"/>
        <v>1.4897579143389201E-2</v>
      </c>
    </row>
    <row r="16" spans="1:11">
      <c r="A16" s="44" t="s">
        <v>40</v>
      </c>
      <c r="B16" s="44"/>
      <c r="C16" s="44"/>
      <c r="D16" s="44"/>
      <c r="E16" s="44"/>
      <c r="F16" s="44"/>
      <c r="G16" s="6">
        <f>Aktivnosti!H21/Norme!H19</f>
        <v>5</v>
      </c>
      <c r="H16" s="5"/>
      <c r="I16" s="6"/>
      <c r="J16" s="5"/>
      <c r="K16" s="7">
        <f t="shared" si="0"/>
        <v>5.5865921787709508E-2</v>
      </c>
    </row>
    <row r="17" spans="1:11">
      <c r="A17" s="44" t="s">
        <v>41</v>
      </c>
      <c r="B17" s="44"/>
      <c r="C17" s="44"/>
      <c r="D17" s="44"/>
      <c r="E17" s="44"/>
      <c r="F17" s="44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4" t="s">
        <v>42</v>
      </c>
      <c r="B18" s="44"/>
      <c r="C18" s="44"/>
      <c r="D18" s="44"/>
      <c r="E18" s="44"/>
      <c r="F18" s="44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4" t="s">
        <v>43</v>
      </c>
      <c r="B19" s="44"/>
      <c r="C19" s="44"/>
      <c r="D19" s="44"/>
      <c r="E19" s="44"/>
      <c r="F19" s="44"/>
      <c r="G19" s="6">
        <f>Aktivnosti!H24/Norme!H22</f>
        <v>5</v>
      </c>
      <c r="H19" s="5"/>
      <c r="I19" s="6"/>
      <c r="J19" s="5"/>
      <c r="K19" s="7">
        <f t="shared" si="0"/>
        <v>5.5865921787709508E-2</v>
      </c>
    </row>
    <row r="20" spans="1:11">
      <c r="A20" s="44" t="s">
        <v>44</v>
      </c>
      <c r="B20" s="44"/>
      <c r="C20" s="44"/>
      <c r="D20" s="44"/>
      <c r="E20" s="44"/>
      <c r="F20" s="44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4" t="s">
        <v>45</v>
      </c>
      <c r="B21" s="44"/>
      <c r="C21" s="44"/>
      <c r="D21" s="44"/>
      <c r="E21" s="44"/>
      <c r="F21" s="44"/>
      <c r="G21" s="6">
        <f>Aktivnosti!H26/Norme!H24</f>
        <v>1</v>
      </c>
      <c r="H21" s="5"/>
      <c r="I21" s="6"/>
      <c r="J21" s="5"/>
      <c r="K21" s="7">
        <f t="shared" si="0"/>
        <v>1.1173184357541902E-2</v>
      </c>
    </row>
    <row r="22" spans="1:11">
      <c r="A22" s="44" t="s">
        <v>46</v>
      </c>
      <c r="B22" s="44"/>
      <c r="C22" s="44"/>
      <c r="D22" s="44"/>
      <c r="E22" s="44"/>
      <c r="F22" s="44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8" t="s">
        <v>47</v>
      </c>
      <c r="B23" s="48"/>
      <c r="C23" s="48"/>
      <c r="D23" s="48"/>
      <c r="E23" s="48"/>
      <c r="F23" s="48"/>
      <c r="G23" s="8">
        <f>SUM(G7:G22)</f>
        <v>89.499999999999986</v>
      </c>
      <c r="H23" s="4"/>
      <c r="I23" s="8"/>
      <c r="J23" s="4"/>
      <c r="K23" s="9">
        <f>SUM(K7:K22)</f>
        <v>1.0000000000000002</v>
      </c>
    </row>
    <row r="24" spans="1:11" ht="28.5" customHeight="1">
      <c r="A24" s="49" t="s">
        <v>48</v>
      </c>
      <c r="B24" s="49"/>
      <c r="C24" s="49"/>
      <c r="D24" s="49"/>
      <c r="E24" s="49"/>
      <c r="F24" s="49"/>
      <c r="G24" s="50" t="str">
        <f>IF(G23&lt;H6,"nedovoljno",IF(G23&gt;J6,"previše","OK"))</f>
        <v>OK</v>
      </c>
      <c r="H24" s="50"/>
      <c r="I24" s="50"/>
      <c r="J24" s="50"/>
      <c r="K24" s="50"/>
    </row>
    <row r="25" spans="1:11">
      <c r="A25" s="47" t="s">
        <v>70</v>
      </c>
      <c r="B25" s="47"/>
      <c r="C25" s="47"/>
      <c r="D25" s="47"/>
      <c r="E25" s="47"/>
      <c r="F25" s="47"/>
      <c r="G25" s="20" t="s">
        <v>31</v>
      </c>
      <c r="H25" s="21">
        <f>G23/30</f>
        <v>2.9833333333333329</v>
      </c>
      <c r="I25" s="20" t="s">
        <v>32</v>
      </c>
      <c r="J25" s="21">
        <f>G23/25</f>
        <v>3.5799999999999996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tabSelected="1" workbookViewId="0">
      <selection activeCell="E33" sqref="E33"/>
    </sheetView>
  </sheetViews>
  <sheetFormatPr defaultColWidth="9" defaultRowHeight="14.5"/>
  <cols>
    <col min="1" max="1" width="21.7265625" style="17" customWidth="1"/>
    <col min="2" max="2" width="47.726562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Proizvodno mašinstvo</v>
      </c>
    </row>
    <row r="6" spans="1:2">
      <c r="A6" s="18" t="s">
        <v>2</v>
      </c>
      <c r="B6" s="18" t="str">
        <f>Aktivnosti!D7</f>
        <v>Osnove montaže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55.75</v>
      </c>
    </row>
    <row r="9" spans="1:2">
      <c r="A9" s="18" t="s">
        <v>68</v>
      </c>
      <c r="B9" s="19">
        <f>IF(Proračun!G24="OK",B7+B8,"")</f>
        <v>89.5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MrT</cp:lastModifiedBy>
  <dcterms:created xsi:type="dcterms:W3CDTF">2006-09-16T00:00:00Z</dcterms:created>
  <dcterms:modified xsi:type="dcterms:W3CDTF">2025-05-21T16:45:20Z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