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96" yWindow="-96" windowWidth="23232" windowHeight="12432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24519"/>
</workbook>
</file>

<file path=xl/calcChain.xml><?xml version="1.0" encoding="utf-8"?>
<calcChain xmlns="http://schemas.openxmlformats.org/spreadsheetml/2006/main">
  <c r="G8" i="7"/>
  <c r="B5" i="3"/>
  <c r="B6"/>
  <c r="B4"/>
  <c r="I14" i="6"/>
  <c r="I13"/>
  <c r="I12"/>
  <c r="I11"/>
  <c r="I10"/>
  <c r="I9"/>
  <c r="I8"/>
  <c r="I7"/>
  <c r="G10" i="7"/>
  <c r="G22"/>
  <c r="G21"/>
  <c r="G11"/>
  <c r="G9"/>
  <c r="J6"/>
  <c r="H6"/>
  <c r="G23" l="1"/>
  <c r="H25" l="1"/>
  <c r="J25"/>
  <c r="K22"/>
  <c r="K10"/>
  <c r="K15"/>
  <c r="K18"/>
  <c r="K14"/>
  <c r="K20"/>
  <c r="K16"/>
  <c r="K11"/>
  <c r="K9"/>
  <c r="K21"/>
  <c r="K19"/>
  <c r="K17"/>
  <c r="G24"/>
  <c r="K13"/>
  <c r="K8"/>
  <c r="K12"/>
  <c r="K7"/>
  <c r="B8" i="3" l="1"/>
  <c r="B7"/>
  <c r="K23" i="7"/>
  <c r="B9" i="3" l="1"/>
</calcChain>
</file>

<file path=xl/sharedStrings.xml><?xml version="1.0" encoding="utf-8"?>
<sst xmlns="http://schemas.openxmlformats.org/spreadsheetml/2006/main" count="89" uniqueCount="84">
  <si>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</si>
  <si>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</si>
  <si>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</si>
  <si>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</si>
  <si>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</si>
  <si>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</si>
  <si>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</si>
  <si>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</si>
  <si>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</si>
  <si>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</si>
  <si>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</si>
  <si>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</si>
  <si>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</si>
  <si>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</si>
  <si>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</si>
  <si>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</si>
  <si>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</si>
  <si>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</si>
  <si>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</si>
  <si>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</si>
  <si>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</si>
  <si>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</si>
  <si>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</si>
  <si>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</si>
  <si>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</si>
  <si>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</si>
  <si>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</si>
  <si>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</si>
  <si>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</si>
  <si>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</si>
  <si>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</si>
  <si>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</si>
  <si>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</si>
  <si>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</si>
  <si>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</si>
  <si>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</si>
  <si>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</si>
  <si>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</si>
  <si>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</si>
  <si>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</si>
  <si>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</si>
  <si>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</si>
  <si>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</si>
  <si>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</si>
  <si>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</si>
  <si>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</si>
  <si>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</si>
  <si>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</si>
  <si>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</si>
  <si>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</si>
  <si>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</si>
  <si>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</si>
  <si>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</si>
  <si>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</si>
  <si>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</si>
  <si>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</si>
  <si>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</si>
  <si>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</si>
  <si>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</si>
  <si>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</si>
  <si>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</si>
  <si>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</si>
  <si>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</si>
  <si>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</si>
  <si>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</si>
  <si>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</si>
  <si>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</si>
  <si>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</si>
  <si>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</si>
  <si>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</si>
  <si>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</si>
  <si>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</si>
  <si>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</si>
  <si>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</si>
  <si>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</si>
  <si>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</si>
  <si>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</si>
  <si>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</si>
  <si>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Farmaceutski fakultet</t>
  </si>
  <si>
    <t>Kozmetologija</t>
  </si>
  <si>
    <t>Osnove farmakognozije</t>
  </si>
  <si>
    <t xml:space="preserve">Polaganje završnog ispita </t>
  </si>
  <si>
    <t>Konsultacije</t>
  </si>
  <si>
    <t>Crtanje preparata i proračun vezan za vježbe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</si>
</sst>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10" borderId="0" applyNumberFormat="0" applyBorder="0" applyAlignment="0" applyProtection="0"/>
  </cellStyleXfs>
  <cellXfs count="51">
    <xf numFmtId="0" fontId="0" fillId="0" borderId="0" xfId="0"/>
    <xf numFmtId="0" fontId="4" fillId="2" borderId="0" xfId="0" applyFont="1" applyFill="1"/>
    <xf numFmtId="0" fontId="0" fillId="2" borderId="0" xfId="0" applyFill="1"/>
    <xf numFmtId="0" fontId="0" fillId="3" borderId="0" xfId="0" applyFill="1"/>
    <xf numFmtId="0" fontId="4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4" fillId="6" borderId="0" xfId="0" applyNumberFormat="1" applyFont="1" applyFill="1"/>
    <xf numFmtId="10" fontId="4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4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6" fillId="8" borderId="0" xfId="0" applyFont="1" applyFill="1"/>
    <xf numFmtId="0" fontId="6" fillId="0" borderId="0" xfId="0" applyFont="1"/>
    <xf numFmtId="0" fontId="6" fillId="8" borderId="1" xfId="0" applyFont="1" applyFill="1" applyBorder="1"/>
    <xf numFmtId="2" fontId="6" fillId="8" borderId="1" xfId="0" applyNumberFormat="1" applyFont="1" applyFill="1" applyBorder="1"/>
    <xf numFmtId="0" fontId="8" fillId="9" borderId="0" xfId="1" applyFont="1" applyFill="1" applyAlignment="1">
      <alignment horizontal="right"/>
    </xf>
    <xf numFmtId="2" fontId="8" fillId="9" borderId="0" xfId="1" applyNumberFormat="1" applyFont="1" applyFill="1"/>
    <xf numFmtId="0" fontId="8" fillId="9" borderId="0" xfId="1" applyFont="1" applyFill="1"/>
    <xf numFmtId="0" fontId="9" fillId="9" borderId="0" xfId="1" applyFont="1" applyFill="1" applyAlignment="1">
      <alignment horizontal="right"/>
    </xf>
    <xf numFmtId="0" fontId="9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4" fillId="0" borderId="0" xfId="0" applyFont="1" applyAlignment="1">
      <alignment horizontal="center" wrapText="1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3" fillId="4" borderId="0" xfId="0" applyFont="1" applyFill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9" fillId="9" borderId="0" xfId="1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showGridLines="0" workbookViewId="0">
      <selection activeCell="I17" sqref="I17:R17"/>
    </sheetView>
  </sheetViews>
  <sheetFormatPr defaultColWidth="9.109375" defaultRowHeight="14.4"/>
  <cols>
    <col min="1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39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5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3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0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2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100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250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/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/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>
        <v>3</v>
      </c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>
        <v>5</v>
      </c>
      <c r="I23" s="25" t="s">
        <v>83</v>
      </c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1</v>
      </c>
      <c r="I26" s="25" t="s">
        <v>81</v>
      </c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>
        <v>1</v>
      </c>
      <c r="I27" s="29" t="s">
        <v>82</v>
      </c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showGridLines="0" topLeftCell="A13" zoomScale="160" zoomScaleNormal="160" workbookViewId="0">
      <selection activeCell="H25" sqref="H25"/>
    </sheetView>
  </sheetViews>
  <sheetFormatPr defaultColWidth="9.109375" defaultRowHeight="14.4"/>
  <cols>
    <col min="1" max="7" width="9.109375" style="10" customWidth="1"/>
    <col min="8" max="8" width="6.88671875" style="10" customWidth="1"/>
    <col min="9" max="9" width="4.5546875" style="10" customWidth="1"/>
    <col min="10" max="10" width="6.88671875" style="10" customWidth="1"/>
    <col min="11" max="16384" width="9.10937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1" t="s">
        <v>19</v>
      </c>
      <c r="B6" s="41"/>
      <c r="C6" s="41"/>
      <c r="D6" s="41"/>
      <c r="E6" s="41"/>
      <c r="F6" s="41"/>
      <c r="G6" s="41"/>
      <c r="H6" s="14">
        <v>0.75</v>
      </c>
    </row>
    <row r="7" spans="1:11">
      <c r="A7" s="41" t="s">
        <v>52</v>
      </c>
      <c r="B7" s="41"/>
      <c r="C7" s="41"/>
      <c r="D7" s="41"/>
      <c r="E7" s="41"/>
      <c r="F7" s="41"/>
      <c r="G7" s="41"/>
      <c r="H7" s="11">
        <v>20</v>
      </c>
      <c r="I7" t="str">
        <f>IF(OR(H7&lt;15,H7&gt;20),"neprikladno","")</f>
        <v/>
      </c>
      <c r="J7"/>
      <c r="K7"/>
    </row>
    <row r="8" spans="1:11">
      <c r="A8" s="41" t="s">
        <v>53</v>
      </c>
      <c r="B8" s="41"/>
      <c r="C8" s="41"/>
      <c r="D8" s="41"/>
      <c r="E8" s="41"/>
      <c r="F8" s="41"/>
      <c r="G8" s="41"/>
      <c r="H8" s="11">
        <v>12</v>
      </c>
      <c r="I8" t="str">
        <f>IF(OR(H8&lt;10,H8&gt;12),"neprikladno","")</f>
        <v/>
      </c>
      <c r="J8"/>
      <c r="K8"/>
    </row>
    <row r="9" spans="1:11">
      <c r="A9" s="41" t="s">
        <v>58</v>
      </c>
      <c r="B9" s="41"/>
      <c r="C9" s="41"/>
      <c r="D9" s="41"/>
      <c r="E9" s="41"/>
      <c r="F9" s="41"/>
      <c r="G9" s="41"/>
      <c r="H9" s="11">
        <v>20</v>
      </c>
      <c r="I9" t="str">
        <f>IF(OR(H9&lt;15,H9&gt;20),"neprikladno","")</f>
        <v/>
      </c>
      <c r="J9"/>
      <c r="K9"/>
    </row>
    <row r="10" spans="1:11">
      <c r="A10" s="41" t="s">
        <v>55</v>
      </c>
      <c r="B10" s="41"/>
      <c r="C10" s="41"/>
      <c r="D10" s="41"/>
      <c r="E10" s="41"/>
      <c r="F10" s="41"/>
      <c r="G10" s="41"/>
      <c r="H10" s="11">
        <v>12</v>
      </c>
      <c r="I10" t="str">
        <f>IF(OR(H10&lt;10,H10&gt;12),"neprikladno","")</f>
        <v/>
      </c>
      <c r="J10"/>
      <c r="K10"/>
    </row>
    <row r="11" spans="1:11">
      <c r="A11" s="41" t="s">
        <v>56</v>
      </c>
      <c r="B11" s="41"/>
      <c r="C11" s="41"/>
      <c r="D11" s="41"/>
      <c r="E11" s="41"/>
      <c r="F11" s="41"/>
      <c r="G11" s="41"/>
      <c r="H11" s="11">
        <v>8</v>
      </c>
      <c r="I11" t="str">
        <f>IF(OR(H11&lt;7,H11&gt;8),"neprikladno","")</f>
        <v/>
      </c>
      <c r="J11"/>
      <c r="K11"/>
    </row>
    <row r="12" spans="1:11">
      <c r="A12" s="42" t="s">
        <v>57</v>
      </c>
      <c r="B12" s="41"/>
      <c r="C12" s="41"/>
      <c r="D12" s="41"/>
      <c r="E12" s="41"/>
      <c r="F12" s="41"/>
      <c r="G12" s="41"/>
      <c r="H12" s="11">
        <v>12</v>
      </c>
      <c r="I12" t="str">
        <f>IF(OR(H12&lt;10,H12&gt;12),"neprikladno","")</f>
        <v/>
      </c>
      <c r="J12"/>
      <c r="K12"/>
    </row>
    <row r="13" spans="1:11">
      <c r="A13" s="41" t="s">
        <v>54</v>
      </c>
      <c r="B13" s="41"/>
      <c r="C13" s="41"/>
      <c r="D13" s="41"/>
      <c r="E13" s="41"/>
      <c r="F13" s="41"/>
      <c r="G13" s="41"/>
      <c r="H13" s="11">
        <v>8</v>
      </c>
      <c r="I13" t="str">
        <f>IF(OR(H13&lt;7,H13&gt;8),"neprikladno","")</f>
        <v/>
      </c>
      <c r="J13"/>
      <c r="K13"/>
    </row>
    <row r="14" spans="1:11">
      <c r="A14" s="41" t="s">
        <v>59</v>
      </c>
      <c r="B14" s="41"/>
      <c r="C14" s="41"/>
      <c r="D14" s="41"/>
      <c r="E14" s="41"/>
      <c r="F14" s="41"/>
      <c r="G14" s="41"/>
      <c r="H14" s="11">
        <v>200</v>
      </c>
      <c r="I14" t="str">
        <f>IF(OR(H14&lt;150,H14&gt;200),"neprikladno","")</f>
        <v/>
      </c>
      <c r="J14"/>
      <c r="K14"/>
    </row>
    <row r="15" spans="1:11">
      <c r="A15" s="41" t="s">
        <v>20</v>
      </c>
      <c r="B15" s="41"/>
      <c r="C15" s="41"/>
      <c r="D15" s="41"/>
      <c r="E15" s="41"/>
      <c r="F15" s="41"/>
      <c r="G15" s="41"/>
      <c r="H15" s="15">
        <v>1</v>
      </c>
    </row>
    <row r="16" spans="1:11">
      <c r="A16" s="41" t="s">
        <v>21</v>
      </c>
      <c r="B16" s="41"/>
      <c r="C16" s="41"/>
      <c r="D16" s="41"/>
      <c r="E16" s="41"/>
      <c r="F16" s="41"/>
      <c r="G16" s="41"/>
      <c r="H16" s="15">
        <v>1</v>
      </c>
    </row>
    <row r="17" spans="1:8">
      <c r="A17" s="41" t="s">
        <v>76</v>
      </c>
      <c r="B17" s="41"/>
      <c r="C17" s="41"/>
      <c r="D17" s="41"/>
      <c r="E17" s="41"/>
      <c r="F17" s="41"/>
      <c r="G17" s="41"/>
      <c r="H17" s="15">
        <v>1</v>
      </c>
    </row>
    <row r="18" spans="1:8">
      <c r="A18" s="41" t="s">
        <v>22</v>
      </c>
      <c r="B18" s="41"/>
      <c r="C18" s="41"/>
      <c r="D18" s="41"/>
      <c r="E18" s="41"/>
      <c r="F18" s="41"/>
      <c r="G18" s="41"/>
      <c r="H18" s="15">
        <v>15</v>
      </c>
    </row>
    <row r="19" spans="1:8">
      <c r="A19" s="41" t="s">
        <v>23</v>
      </c>
      <c r="B19" s="41"/>
      <c r="C19" s="41"/>
      <c r="D19" s="41"/>
      <c r="E19" s="41"/>
      <c r="F19" s="41"/>
      <c r="G19" s="41"/>
      <c r="H19" s="15">
        <v>1</v>
      </c>
    </row>
    <row r="20" spans="1:8">
      <c r="A20" s="41" t="s">
        <v>24</v>
      </c>
      <c r="B20" s="41"/>
      <c r="C20" s="41"/>
      <c r="D20" s="41"/>
      <c r="E20" s="41"/>
      <c r="F20" s="41"/>
      <c r="G20" s="41"/>
      <c r="H20" s="15">
        <v>1</v>
      </c>
    </row>
    <row r="21" spans="1:8">
      <c r="A21" s="41" t="s">
        <v>25</v>
      </c>
      <c r="B21" s="41"/>
      <c r="C21" s="41"/>
      <c r="D21" s="41"/>
      <c r="E21" s="41"/>
      <c r="F21" s="41"/>
      <c r="G21" s="41"/>
      <c r="H21" s="15">
        <v>1</v>
      </c>
    </row>
    <row r="22" spans="1:8">
      <c r="A22" s="41" t="s">
        <v>26</v>
      </c>
      <c r="B22" s="41"/>
      <c r="C22" s="41"/>
      <c r="D22" s="41"/>
      <c r="E22" s="41"/>
      <c r="F22" s="41"/>
      <c r="G22" s="41"/>
      <c r="H22" s="15">
        <v>1</v>
      </c>
    </row>
    <row r="23" spans="1:8">
      <c r="A23" s="41" t="s">
        <v>27</v>
      </c>
      <c r="B23" s="41"/>
      <c r="C23" s="41"/>
      <c r="D23" s="41"/>
      <c r="E23" s="41"/>
      <c r="F23" s="41"/>
      <c r="G23" s="41"/>
      <c r="H23" s="15">
        <v>15</v>
      </c>
    </row>
    <row r="24" spans="1:8">
      <c r="A24" s="41" t="s">
        <v>28</v>
      </c>
      <c r="B24" s="41"/>
      <c r="C24" s="41"/>
      <c r="D24" s="41"/>
      <c r="E24" s="41"/>
      <c r="F24" s="41"/>
      <c r="G24" s="41"/>
      <c r="H24" s="15">
        <v>1</v>
      </c>
    </row>
    <row r="25" spans="1:8">
      <c r="A25" s="41" t="s">
        <v>29</v>
      </c>
      <c r="B25" s="41"/>
      <c r="C25" s="41"/>
      <c r="D25" s="41"/>
      <c r="E25" s="41"/>
      <c r="F25" s="41"/>
      <c r="G25" s="41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5"/>
  <sheetViews>
    <sheetView showGridLines="0" topLeftCell="A7" zoomScale="160" zoomScaleNormal="160" workbookViewId="0">
      <selection activeCell="M13" sqref="M13"/>
    </sheetView>
  </sheetViews>
  <sheetFormatPr defaultColWidth="9.109375" defaultRowHeight="14.4"/>
  <cols>
    <col min="1" max="5" width="9.109375" customWidth="1"/>
    <col min="6" max="6" width="18.88671875" customWidth="1"/>
    <col min="7" max="7" width="9.109375" customWidth="1"/>
    <col min="8" max="8" width="6.88671875" customWidth="1"/>
    <col min="9" max="9" width="4.5546875" customWidth="1"/>
    <col min="10" max="10" width="6.88671875" customWidth="1"/>
  </cols>
  <sheetData>
    <row r="1" spans="1:11" ht="15" customHeight="1">
      <c r="A1" s="43" t="s">
        <v>74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5" t="s">
        <v>30</v>
      </c>
      <c r="B6" s="45"/>
      <c r="C6" s="45"/>
      <c r="D6" s="45"/>
      <c r="E6" s="45"/>
      <c r="F6" s="45"/>
      <c r="G6" s="23" t="s">
        <v>31</v>
      </c>
      <c r="H6" s="24">
        <f>25*Aktivnosti!H8</f>
        <v>125</v>
      </c>
      <c r="I6" s="23" t="s">
        <v>32</v>
      </c>
      <c r="J6" s="24">
        <f>30*Aktivnosti!H8</f>
        <v>150</v>
      </c>
      <c r="K6" s="5" t="s">
        <v>33</v>
      </c>
    </row>
    <row r="7" spans="1:11">
      <c r="A7" s="44" t="s">
        <v>34</v>
      </c>
      <c r="B7" s="44"/>
      <c r="C7" s="44"/>
      <c r="D7" s="44"/>
      <c r="E7" s="44"/>
      <c r="F7" s="44"/>
      <c r="G7" s="6">
        <v>56.25</v>
      </c>
      <c r="H7" s="5"/>
      <c r="I7" s="6"/>
      <c r="J7" s="5"/>
      <c r="K7" s="7">
        <f>G7/$G$23</f>
        <v>0.42721518987341778</v>
      </c>
    </row>
    <row r="8" spans="1:11">
      <c r="A8" s="44" t="s">
        <v>35</v>
      </c>
      <c r="B8" s="44"/>
      <c r="C8" s="44"/>
      <c r="D8" s="44"/>
      <c r="E8" s="44"/>
      <c r="F8" s="44"/>
      <c r="G8" s="6">
        <f>(Aktivnosti!H12/Norme!H7)+(Aktivnosti!H13/Norme!H8)+(Aktivnosti!H14/Norme!H12)</f>
        <v>25.833333333333332</v>
      </c>
      <c r="H8" s="5"/>
      <c r="I8" s="6"/>
      <c r="J8" s="5"/>
      <c r="K8" s="7">
        <f t="shared" ref="K8:K22" si="0">G8/$G$23</f>
        <v>0.19620253164556964</v>
      </c>
    </row>
    <row r="9" spans="1:11">
      <c r="A9" s="44" t="s">
        <v>36</v>
      </c>
      <c r="B9" s="44"/>
      <c r="C9" s="44"/>
      <c r="D9" s="44"/>
      <c r="E9" s="44"/>
      <c r="F9" s="44"/>
      <c r="G9" s="6">
        <f>(Aktivnosti!H12/Norme!H10)+(Aktivnosti!H13/Norme!H11)+(Aktivnosti!H14/Norme!H13)</f>
        <v>39.583333333333336</v>
      </c>
      <c r="H9" s="5"/>
      <c r="I9" s="6"/>
      <c r="J9" s="5"/>
      <c r="K9" s="7">
        <f t="shared" si="0"/>
        <v>0.30063291139240511</v>
      </c>
    </row>
    <row r="10" spans="1:11">
      <c r="A10" s="46" t="s">
        <v>61</v>
      </c>
      <c r="B10" s="44"/>
      <c r="C10" s="44"/>
      <c r="D10" s="44"/>
      <c r="E10" s="44"/>
      <c r="F10" s="44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4" t="s">
        <v>37</v>
      </c>
      <c r="B11" s="44"/>
      <c r="C11" s="44"/>
      <c r="D11" s="44"/>
      <c r="E11" s="44"/>
      <c r="F11" s="44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4" t="s">
        <v>38</v>
      </c>
      <c r="B12" s="44"/>
      <c r="C12" s="44"/>
      <c r="D12" s="44"/>
      <c r="E12" s="44"/>
      <c r="F12" s="44"/>
      <c r="G12" s="6">
        <v>0</v>
      </c>
      <c r="H12" s="5"/>
      <c r="I12" s="6"/>
      <c r="J12" s="5"/>
      <c r="K12" s="7">
        <f t="shared" si="0"/>
        <v>0</v>
      </c>
    </row>
    <row r="13" spans="1:11">
      <c r="A13" s="44" t="s">
        <v>39</v>
      </c>
      <c r="B13" s="44"/>
      <c r="C13" s="44"/>
      <c r="D13" s="44"/>
      <c r="E13" s="44"/>
      <c r="F13" s="44"/>
      <c r="G13" s="6">
        <v>0</v>
      </c>
      <c r="H13" s="5"/>
      <c r="I13" s="6"/>
      <c r="J13" s="5"/>
      <c r="K13" s="7">
        <f t="shared" si="0"/>
        <v>0</v>
      </c>
    </row>
    <row r="14" spans="1:11">
      <c r="A14" s="44" t="s">
        <v>77</v>
      </c>
      <c r="B14" s="44"/>
      <c r="C14" s="44"/>
      <c r="D14" s="44"/>
      <c r="E14" s="44"/>
      <c r="F14" s="44"/>
      <c r="G14" s="6">
        <v>3</v>
      </c>
      <c r="H14" s="5"/>
      <c r="I14" s="6"/>
      <c r="J14" s="5"/>
      <c r="K14" s="7">
        <f t="shared" si="0"/>
        <v>2.2784810126582278E-2</v>
      </c>
    </row>
    <row r="15" spans="1:11">
      <c r="A15" s="44" t="s">
        <v>64</v>
      </c>
      <c r="B15" s="44"/>
      <c r="C15" s="44"/>
      <c r="D15" s="44"/>
      <c r="E15" s="44"/>
      <c r="F15" s="44"/>
      <c r="G15" s="6">
        <v>0</v>
      </c>
      <c r="H15" s="5"/>
      <c r="I15" s="6"/>
      <c r="J15" s="5"/>
      <c r="K15" s="7">
        <f t="shared" si="0"/>
        <v>0</v>
      </c>
    </row>
    <row r="16" spans="1:11">
      <c r="A16" s="44" t="s">
        <v>40</v>
      </c>
      <c r="B16" s="44"/>
      <c r="C16" s="44"/>
      <c r="D16" s="44"/>
      <c r="E16" s="44"/>
      <c r="F16" s="44"/>
      <c r="G16" s="6">
        <v>0</v>
      </c>
      <c r="H16" s="5"/>
      <c r="I16" s="6"/>
      <c r="J16" s="5"/>
      <c r="K16" s="7">
        <f t="shared" si="0"/>
        <v>0</v>
      </c>
    </row>
    <row r="17" spans="1:11">
      <c r="A17" s="44" t="s">
        <v>41</v>
      </c>
      <c r="B17" s="44"/>
      <c r="C17" s="44"/>
      <c r="D17" s="44"/>
      <c r="E17" s="44"/>
      <c r="F17" s="44"/>
      <c r="G17" s="6">
        <v>0</v>
      </c>
      <c r="H17" s="5"/>
      <c r="I17" s="6"/>
      <c r="J17" s="5"/>
      <c r="K17" s="7">
        <f t="shared" si="0"/>
        <v>0</v>
      </c>
    </row>
    <row r="18" spans="1:11">
      <c r="A18" s="44" t="s">
        <v>42</v>
      </c>
      <c r="B18" s="44"/>
      <c r="C18" s="44"/>
      <c r="D18" s="44"/>
      <c r="E18" s="44"/>
      <c r="F18" s="44"/>
      <c r="G18" s="6">
        <v>5</v>
      </c>
      <c r="H18" s="5"/>
      <c r="I18" s="6"/>
      <c r="J18" s="5"/>
      <c r="K18" s="7">
        <f t="shared" si="0"/>
        <v>3.7974683544303799E-2</v>
      </c>
    </row>
    <row r="19" spans="1:11">
      <c r="A19" s="44" t="s">
        <v>43</v>
      </c>
      <c r="B19" s="44"/>
      <c r="C19" s="44"/>
      <c r="D19" s="44"/>
      <c r="E19" s="44"/>
      <c r="F19" s="44"/>
      <c r="G19" s="6">
        <v>0</v>
      </c>
      <c r="H19" s="5"/>
      <c r="I19" s="6"/>
      <c r="J19" s="5"/>
      <c r="K19" s="7">
        <f t="shared" si="0"/>
        <v>0</v>
      </c>
    </row>
    <row r="20" spans="1:11">
      <c r="A20" s="44" t="s">
        <v>44</v>
      </c>
      <c r="B20" s="44"/>
      <c r="C20" s="44"/>
      <c r="D20" s="44"/>
      <c r="E20" s="44"/>
      <c r="F20" s="44"/>
      <c r="G20" s="6">
        <v>0</v>
      </c>
      <c r="H20" s="5"/>
      <c r="I20" s="6"/>
      <c r="J20" s="5"/>
      <c r="K20" s="7">
        <f t="shared" si="0"/>
        <v>0</v>
      </c>
    </row>
    <row r="21" spans="1:11">
      <c r="A21" s="44" t="s">
        <v>45</v>
      </c>
      <c r="B21" s="44"/>
      <c r="C21" s="44"/>
      <c r="D21" s="44"/>
      <c r="E21" s="44"/>
      <c r="F21" s="44"/>
      <c r="G21" s="6">
        <f>Aktivnosti!H26/Norme!H24</f>
        <v>1</v>
      </c>
      <c r="H21" s="5"/>
      <c r="I21" s="6"/>
      <c r="J21" s="5"/>
      <c r="K21" s="7">
        <f t="shared" si="0"/>
        <v>7.5949367088607601E-3</v>
      </c>
    </row>
    <row r="22" spans="1:11">
      <c r="A22" s="44" t="s">
        <v>46</v>
      </c>
      <c r="B22" s="44"/>
      <c r="C22" s="44"/>
      <c r="D22" s="44"/>
      <c r="E22" s="44"/>
      <c r="F22" s="44"/>
      <c r="G22" s="6">
        <f>Aktivnosti!H27/Norme!H25</f>
        <v>1</v>
      </c>
      <c r="H22" s="5"/>
      <c r="I22" s="6"/>
      <c r="J22" s="5"/>
      <c r="K22" s="7">
        <f t="shared" si="0"/>
        <v>7.5949367088607601E-3</v>
      </c>
    </row>
    <row r="23" spans="1:11">
      <c r="A23" s="48" t="s">
        <v>47</v>
      </c>
      <c r="B23" s="48"/>
      <c r="C23" s="48"/>
      <c r="D23" s="48"/>
      <c r="E23" s="48"/>
      <c r="F23" s="48"/>
      <c r="G23" s="8">
        <f>SUM(G7:G22)</f>
        <v>131.66666666666666</v>
      </c>
      <c r="H23" s="4"/>
      <c r="I23" s="8"/>
      <c r="J23" s="4"/>
      <c r="K23" s="9">
        <f>SUM(K7:K22)</f>
        <v>1.0000000000000002</v>
      </c>
    </row>
    <row r="24" spans="1:11" ht="28.5" customHeight="1">
      <c r="A24" s="49" t="s">
        <v>48</v>
      </c>
      <c r="B24" s="49"/>
      <c r="C24" s="49"/>
      <c r="D24" s="49"/>
      <c r="E24" s="49"/>
      <c r="F24" s="49"/>
      <c r="G24" s="50" t="str">
        <f>IF(G23&lt;H6,"nedovoljno",IF(G23&gt;J6,"previše","OK"))</f>
        <v>OK</v>
      </c>
      <c r="H24" s="50"/>
      <c r="I24" s="50"/>
      <c r="J24" s="50"/>
      <c r="K24" s="50"/>
    </row>
    <row r="25" spans="1:11">
      <c r="A25" s="47" t="s">
        <v>70</v>
      </c>
      <c r="B25" s="47"/>
      <c r="C25" s="47"/>
      <c r="D25" s="47"/>
      <c r="E25" s="47"/>
      <c r="F25" s="47"/>
      <c r="G25" s="20" t="s">
        <v>31</v>
      </c>
      <c r="H25" s="21">
        <f>G23/30</f>
        <v>4.3888888888888884</v>
      </c>
      <c r="I25" s="20" t="s">
        <v>32</v>
      </c>
      <c r="J25" s="21">
        <f>G23/25</f>
        <v>5.2666666666666666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9"/>
  <sheetViews>
    <sheetView tabSelected="1" workbookViewId="0">
      <selection activeCell="E33" sqref="E33"/>
    </sheetView>
  </sheetViews>
  <sheetFormatPr defaultColWidth="9" defaultRowHeight="14.4"/>
  <cols>
    <col min="1" max="1" width="21.6640625" style="17" customWidth="1"/>
    <col min="2" max="2" width="47.664062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Farmaceutski fakultet</v>
      </c>
    </row>
    <row r="5" spans="1:2">
      <c r="A5" s="18" t="s">
        <v>1</v>
      </c>
      <c r="B5" s="18" t="str">
        <f>Aktivnosti!D6</f>
        <v>Kozmetologija</v>
      </c>
    </row>
    <row r="6" spans="1:2">
      <c r="A6" s="18" t="s">
        <v>2</v>
      </c>
      <c r="B6" s="18" t="str">
        <f>Aktivnosti!D7</f>
        <v>Osnove farmakognozije</v>
      </c>
    </row>
    <row r="7" spans="1:2">
      <c r="A7" s="18" t="s">
        <v>69</v>
      </c>
      <c r="B7" s="19">
        <f>IF(Proračun!G24="OK",Proračun!G7,"")</f>
        <v>56.25</v>
      </c>
    </row>
    <row r="8" spans="1:2">
      <c r="A8" s="18" t="s">
        <v>67</v>
      </c>
      <c r="B8" s="19">
        <f>IF(Proračun!G24="OK",SUM(Proračun!G8:G22),"")</f>
        <v>75.416666666666671</v>
      </c>
    </row>
    <row r="9" spans="1:2">
      <c r="A9" s="18" t="s">
        <v>68</v>
      </c>
      <c r="B9" s="19">
        <f>IF(Proračun!G24="OK",B7+B8,"")</f>
        <v>131.66666666666669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" sqref="C3:F3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2006-09-16T00:00:00Z</dcterms:created>
  <dcterms:modified xsi:type="dcterms:W3CDTF">2025-05-21T11:11:33Z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